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tabRatio="863" activeTab="4"/>
  </bookViews>
  <sheets>
    <sheet name="Version History" sheetId="10" r:id="rId1"/>
    <sheet name="Transaction Types" sheetId="1" r:id="rId2"/>
    <sheet name="Fee To be collected" sheetId="4" r:id="rId3"/>
    <sheet name="geometer Fee" sheetId="8" r:id="rId4"/>
    <sheet name="PLT" sheetId="5" r:id="rId5"/>
    <sheet name="CoO" sheetId="9" r:id="rId6"/>
    <sheet name="Transfer Tax" sheetId="7" r:id="rId7"/>
    <sheet name="Document needed" sheetId="3" r:id="rId8"/>
  </sheets>
  <calcPr calcId="144525"/>
</workbook>
</file>

<file path=xl/sharedStrings.xml><?xml version="1.0" encoding="utf-8"?>
<sst xmlns="http://schemas.openxmlformats.org/spreadsheetml/2006/main" count="648" uniqueCount="293">
  <si>
    <t>Date</t>
  </si>
  <si>
    <t>TT</t>
  </si>
  <si>
    <t>PLT</t>
  </si>
  <si>
    <t>COO</t>
  </si>
  <si>
    <t>15-04-2021</t>
  </si>
  <si>
    <t>Discussed with Transfer tax department and received Default year calculation. Which is added in the Transfer tax page. Transfer tax + default year tax should be the total TT</t>
  </si>
  <si>
    <t>21-04-2021</t>
  </si>
  <si>
    <t>Discount calculation given by mubarak for premier of land tax. Discount applying to first subhead and calculating remaining subhead based on that</t>
  </si>
  <si>
    <t>Type of Registration</t>
  </si>
  <si>
    <t>No</t>
  </si>
  <si>
    <t>Definition</t>
  </si>
  <si>
    <t>New Registration</t>
  </si>
  <si>
    <t>The property never registrade with city before will consider as new registration</t>
  </si>
  <si>
    <t>Transfer/Conversion</t>
  </si>
  <si>
    <t>Any transaction of registred property with city (Property with legacy file)</t>
  </si>
  <si>
    <t>GIS Registraion</t>
  </si>
  <si>
    <t>Any transaction of registred property GIS system</t>
  </si>
  <si>
    <t>Farm  Registration</t>
  </si>
  <si>
    <t>Property with big area never registred with city before</t>
  </si>
  <si>
    <t>Nature of Transaction</t>
  </si>
  <si>
    <t>Type of registration</t>
  </si>
  <si>
    <t>How Customer Obtained the Property</t>
  </si>
  <si>
    <t>New Registration Of</t>
  </si>
  <si>
    <t>Inherited Property</t>
  </si>
  <si>
    <t>Ragister inherited property that not regitred with city before</t>
  </si>
  <si>
    <t>Gifted Property</t>
  </si>
  <si>
    <t>Ragister gifted property that not regitred with city before</t>
  </si>
  <si>
    <t>Purchased Property-sale</t>
  </si>
  <si>
    <t>Ragister purchased property that not regitred with city before</t>
  </si>
  <si>
    <t>Own Property</t>
  </si>
  <si>
    <t>Customer and customer's ancestors were living here for many years and registering it now</t>
  </si>
  <si>
    <t>Inheritance</t>
  </si>
  <si>
    <t xml:space="preserve">Register inherited property with legacy file number </t>
  </si>
  <si>
    <t>Gift</t>
  </si>
  <si>
    <t xml:space="preserve">Register Gifted property with legacy file number
                                    </t>
  </si>
  <si>
    <t>Change of Ownership- Sale</t>
  </si>
  <si>
    <t>Register purchased property with legacy file number.</t>
  </si>
  <si>
    <t>Registering own property in new system which have legacy file number (Conversion)</t>
  </si>
  <si>
    <t>Register inherited property that is registred with GIS system before</t>
  </si>
  <si>
    <t>Register gifted property that is registred with GIS system before</t>
  </si>
  <si>
    <t>Register purchased property that is registred with GIS system before</t>
  </si>
  <si>
    <t>Somali Transalation of transaction types</t>
  </si>
  <si>
    <t>Diiwaangalin Cusub</t>
  </si>
  <si>
    <t>Hantida aan hore looga diiwaangalin Caasimada Hargeysa ayaa loo tixgalinayaa Diiwaan galin Cusub</t>
  </si>
  <si>
    <t>Hanti Fayl Hore leh</t>
  </si>
  <si>
    <t>hantida hore u diiwaangashan ama Fayl hore ka baxay ayaa loo aqoonsanayaa (Hantida File hore Uga baxay DHH)</t>
  </si>
  <si>
    <t>Diiwaangalinta GIS-ka</t>
  </si>
  <si>
    <t>Hantida lagu diiwaangaliyay Nidaamka Cusub Ee GIS-ka</t>
  </si>
  <si>
    <t>Diiwaangalinta Beeraha</t>
  </si>
  <si>
    <t>Hantida ah dhulbeereed wayn ee aan hore looga diiwaangalin Caasimada (hore aan loo Qorshayn)</t>
  </si>
  <si>
    <t>Dhaxal</t>
  </si>
  <si>
    <t>Hibeyn</t>
  </si>
  <si>
    <t>Iib</t>
  </si>
  <si>
    <t>Degsiimo Hore</t>
  </si>
  <si>
    <t>Transfer/Conversion(legacy Transaction)</t>
  </si>
  <si>
    <t>Hibayn</t>
  </si>
  <si>
    <t>Iibka hanti Fayl Hore leh</t>
  </si>
  <si>
    <t>Iibka</t>
  </si>
  <si>
    <t>How Customer Obtained the land</t>
  </si>
  <si>
    <r>
      <rPr>
        <b/>
        <sz val="12"/>
        <color theme="1"/>
        <rFont val="Calibri"/>
        <charset val="134"/>
        <scheme val="minor"/>
      </rPr>
      <t xml:space="preserve">Payment-1
</t>
    </r>
  </si>
  <si>
    <t>Payment-2</t>
  </si>
  <si>
    <t>Payment-3</t>
  </si>
  <si>
    <t>Reamrks</t>
  </si>
  <si>
    <r>
      <rPr>
        <sz val="12"/>
        <color rgb="FFFF0000"/>
        <rFont val="Calibri"/>
        <charset val="134"/>
        <scheme val="minor"/>
      </rPr>
      <t xml:space="preserve">1. Soo Eegis / Field Geometer Service Fee
</t>
    </r>
    <r>
      <rPr>
        <sz val="12"/>
        <color rgb="FF00B050"/>
        <rFont val="Calibri"/>
        <charset val="134"/>
        <scheme val="minor"/>
      </rPr>
      <t xml:space="preserve">2. Application fee 
3. GIS Service Fee
</t>
    </r>
  </si>
  <si>
    <t xml:space="preserve">1. Premier of Land </t>
  </si>
  <si>
    <r>
      <rPr>
        <sz val="12"/>
        <color rgb="FFFF0000"/>
        <rFont val="Calibri"/>
        <charset val="134"/>
        <scheme val="minor"/>
      </rPr>
      <t xml:space="preserve">1. Transfer Tax
</t>
    </r>
    <r>
      <rPr>
        <sz val="12"/>
        <color rgb="FF00B050"/>
        <rFont val="Calibri"/>
        <charset val="134"/>
        <scheme val="minor"/>
      </rPr>
      <t>2. Certificate of  Ownership</t>
    </r>
  </si>
  <si>
    <t xml:space="preserve">                                                                                                       </t>
  </si>
  <si>
    <t>Purchased- sale</t>
  </si>
  <si>
    <t>2. Certificate of  Ownership</t>
  </si>
  <si>
    <t xml:space="preserve">
</t>
  </si>
  <si>
    <t xml:space="preserve">* geometer fee not applicable for Transfer or conversion type of ransactions. But geometer survey  may required for most of this transactions.
* This  "Own property conversion" to new system is a new type of transaction. Means ciy doesn’t have a fee structure for this.
*Geometer survey fee should not be collected for the property registred in new system since we know the land. So need to make this optional in the first three  transactions of this section
</t>
  </si>
  <si>
    <t>change of ownership- sale</t>
  </si>
  <si>
    <t>Own property</t>
  </si>
  <si>
    <t>GIS Registration</t>
  </si>
  <si>
    <t>Transition</t>
  </si>
  <si>
    <t>OLD Geometer Fee Calculation</t>
  </si>
  <si>
    <t>Updated Geometer Fee Calculation</t>
  </si>
  <si>
    <t>Sub Head Name</t>
  </si>
  <si>
    <t>Sub Head No</t>
  </si>
  <si>
    <t>Amount</t>
  </si>
  <si>
    <t>Total</t>
  </si>
  <si>
    <t>Soo eegis</t>
  </si>
  <si>
    <t>Sports</t>
  </si>
  <si>
    <t>Education</t>
  </si>
  <si>
    <t>education</t>
  </si>
  <si>
    <t>Health</t>
  </si>
  <si>
    <t>Cleaning</t>
  </si>
  <si>
    <t>Stamp Duty</t>
  </si>
  <si>
    <t>Infrastructure</t>
  </si>
  <si>
    <t>over time</t>
  </si>
  <si>
    <t>OT</t>
  </si>
  <si>
    <t>Firefighter</t>
  </si>
  <si>
    <t>Total Voucher Amount</t>
  </si>
  <si>
    <t>stamp duty</t>
  </si>
  <si>
    <t>Overtime</t>
  </si>
  <si>
    <t>* Geometer fee is fixed fee for all NR transactions and any land sizes</t>
  </si>
  <si>
    <t>University</t>
  </si>
  <si>
    <t>Premier of Land in SLSH</t>
  </si>
  <si>
    <t>Fee Item</t>
  </si>
  <si>
    <t>sub head numbers</t>
  </si>
  <si>
    <t>Amount/meter square</t>
  </si>
  <si>
    <t>Notes</t>
  </si>
  <si>
    <t>Remarks</t>
  </si>
  <si>
    <t>C/Premier of land</t>
  </si>
  <si>
    <t>Fixed chargefor square meters</t>
  </si>
  <si>
    <t>* need to calculate in this order only.
* To calculate education fee, first need to calculate sports fee then add it to the premier of land and yearly tax then find 2%</t>
  </si>
  <si>
    <t>Yearly Property Tax</t>
  </si>
  <si>
    <t>5% of the above sum</t>
  </si>
  <si>
    <t>Universities</t>
  </si>
  <si>
    <t>2% of the above sum</t>
  </si>
  <si>
    <t>Map fee</t>
  </si>
  <si>
    <t>Fixed charges for any property size</t>
  </si>
  <si>
    <t xml:space="preserve">Registration </t>
  </si>
  <si>
    <t xml:space="preserve">Hygien </t>
  </si>
  <si>
    <t>Range based</t>
  </si>
  <si>
    <t>Fixed Hygene range charges (refer hygene range table bottom)</t>
  </si>
  <si>
    <t xml:space="preserve">Excavation </t>
  </si>
  <si>
    <t>2% of the above sum including Sports</t>
  </si>
  <si>
    <t>2% of the above sum including sports &amp; education</t>
  </si>
  <si>
    <t>City Development</t>
  </si>
  <si>
    <t>15% of the above sum including sports, education &amp; health</t>
  </si>
  <si>
    <t>2.5% of the above sum including sports, education, health &amp; City development</t>
  </si>
  <si>
    <t xml:space="preserve">Premier of Land Example calcualton </t>
  </si>
  <si>
    <t>Land Size</t>
  </si>
  <si>
    <t>Discount %</t>
  </si>
  <si>
    <r>
      <rPr>
        <sz val="11"/>
        <color theme="1"/>
        <rFont val="Calibri"/>
        <charset val="134"/>
        <scheme val="minor"/>
      </rPr>
      <t>C/Premier of land (24x18) 432 m</t>
    </r>
    <r>
      <rPr>
        <vertAlign val="superscript"/>
        <sz val="11"/>
        <color theme="1"/>
        <rFont val="Calibri"/>
        <charset val="134"/>
        <scheme val="minor"/>
      </rPr>
      <t>2</t>
    </r>
  </si>
  <si>
    <t>To Pay %</t>
  </si>
  <si>
    <t xml:space="preserve"> </t>
  </si>
  <si>
    <t>Total Amount in SLSH</t>
  </si>
  <si>
    <t>Haygene range Table</t>
  </si>
  <si>
    <t>Range in meter square</t>
  </si>
  <si>
    <t>Range name</t>
  </si>
  <si>
    <t>hygene amount in SLSH</t>
  </si>
  <si>
    <t>&lt;=100</t>
  </si>
  <si>
    <t>Range-1</t>
  </si>
  <si>
    <t>101 - 143</t>
  </si>
  <si>
    <t>Range-2</t>
  </si>
  <si>
    <t>144-215</t>
  </si>
  <si>
    <t>Range-3</t>
  </si>
  <si>
    <t>216-575</t>
  </si>
  <si>
    <t>Range-4</t>
  </si>
  <si>
    <t>&gt;575</t>
  </si>
  <si>
    <t>Range-5</t>
  </si>
  <si>
    <t>Certificate of ownerhip fee for all type</t>
  </si>
  <si>
    <t>Transaction type</t>
  </si>
  <si>
    <t>&lt;432
Grade C</t>
  </si>
  <si>
    <t>432 -863
Grade b</t>
  </si>
  <si>
    <t>&gt;=864
Grade A</t>
  </si>
  <si>
    <t>NR- Sale</t>
  </si>
  <si>
    <t>NR- Inheritance</t>
  </si>
  <si>
    <t>NR- Gift</t>
  </si>
  <si>
    <t>NR- Own property</t>
  </si>
  <si>
    <t>CO- Sale</t>
  </si>
  <si>
    <t xml:space="preserve">We wont charge geomtry fee as we already included the ownerhip certificate price </t>
  </si>
  <si>
    <t>CO- Inheritance</t>
  </si>
  <si>
    <t>CO- Gift</t>
  </si>
  <si>
    <t>CO- Own property</t>
  </si>
  <si>
    <t>GIS- Sale</t>
  </si>
  <si>
    <t>GIS- Inheritance</t>
  </si>
  <si>
    <t>GIS- Gift</t>
  </si>
  <si>
    <t>TS- Sale</t>
  </si>
  <si>
    <t>TS- Inheritance</t>
  </si>
  <si>
    <t>TS- Gift</t>
  </si>
  <si>
    <t>TS- Own property</t>
  </si>
  <si>
    <t>Transfer Tax for Sale</t>
  </si>
  <si>
    <t>Transfer Tax Example for sale</t>
  </si>
  <si>
    <t xml:space="preserve">Default years </t>
  </si>
  <si>
    <t>Subhead</t>
  </si>
  <si>
    <t>Rate</t>
  </si>
  <si>
    <t>Calculation</t>
  </si>
  <si>
    <t>Transfer of ownership (Sale) transaction only</t>
  </si>
  <si>
    <t>Default Years</t>
  </si>
  <si>
    <t>Shilling Conv Rate</t>
  </si>
  <si>
    <t>Area in Sqm</t>
  </si>
  <si>
    <t>Parcel Area*default year*100</t>
  </si>
  <si>
    <t>Assumed Prchase price</t>
  </si>
  <si>
    <t>10% of above</t>
  </si>
  <si>
    <t>Fee Items</t>
  </si>
  <si>
    <t>Sub Heads</t>
  </si>
  <si>
    <t>Transfer Tax</t>
  </si>
  <si>
    <t>2% of Selling price</t>
  </si>
  <si>
    <t>Transfer Tax(2% of Selling price)</t>
  </si>
  <si>
    <t>Discount</t>
  </si>
  <si>
    <t>2.5% of the Transfer Tax amount</t>
  </si>
  <si>
    <t>Stamp Duty(2.5% of the Transfer Tax amount)</t>
  </si>
  <si>
    <t>2% of above</t>
  </si>
  <si>
    <t>fixed $1.5</t>
  </si>
  <si>
    <t>Overtime(fixed $1.5)</t>
  </si>
  <si>
    <t>Sum of the above heads * 2%</t>
  </si>
  <si>
    <t>Sports(Summation of the above x 2%)</t>
  </si>
  <si>
    <t>education(Summation of the above heads x 2%)</t>
  </si>
  <si>
    <t>2.5% of above</t>
  </si>
  <si>
    <t>Sum of the above heads x 10%</t>
  </si>
  <si>
    <t>City Development(Summation of the above heads x 10%)</t>
  </si>
  <si>
    <t>Health (2% of above sum)</t>
  </si>
  <si>
    <t>5% of above</t>
  </si>
  <si>
    <t>Univerisity</t>
  </si>
  <si>
    <t>Sum of the above heads * 5%</t>
  </si>
  <si>
    <t>SLSH</t>
  </si>
  <si>
    <t>Total Amount</t>
  </si>
  <si>
    <t>USD</t>
  </si>
  <si>
    <t>Amount After Discount</t>
  </si>
  <si>
    <t>Transfer Tax for gift</t>
  </si>
  <si>
    <t>Fields</t>
  </si>
  <si>
    <t>Values</t>
  </si>
  <si>
    <t>Transfer Tax Calculation for gift</t>
  </si>
  <si>
    <t>Building</t>
  </si>
  <si>
    <t xml:space="preserve">Size </t>
  </si>
  <si>
    <t>Number of buildigs</t>
  </si>
  <si>
    <t>Gifted property only</t>
  </si>
  <si>
    <t>Empty land</t>
  </si>
  <si>
    <t>Building area</t>
  </si>
  <si>
    <t>empty land</t>
  </si>
  <si>
    <t>&lt;=432</t>
  </si>
  <si>
    <t>Plus subheds</t>
  </si>
  <si>
    <t>Empty land area</t>
  </si>
  <si>
    <t>property size range price</t>
  </si>
  <si>
    <t>Downtown</t>
  </si>
  <si>
    <t>Transfer Tax (Range -1)</t>
  </si>
  <si>
    <t>Empty land range</t>
  </si>
  <si>
    <t>No of building</t>
  </si>
  <si>
    <t>No floors</t>
  </si>
  <si>
    <t>Total TT</t>
  </si>
  <si>
    <t>Yes</t>
  </si>
  <si>
    <t>Enter Values here</t>
  </si>
  <si>
    <t>Note</t>
  </si>
  <si>
    <t>1. If multiple building  in property , each property have to pay tax based on its size</t>
  </si>
  <si>
    <t>Land With building</t>
  </si>
  <si>
    <t>2. If a property have empty area and builtin area then need to for both based on its size</t>
  </si>
  <si>
    <t>&lt;432</t>
  </si>
  <si>
    <t>3. Gifted property size usually less than 4320sqm, so not included above 4320 size property tax, that will fix if we get that scenario</t>
  </si>
  <si>
    <t>432 to 863</t>
  </si>
  <si>
    <r>
      <rPr>
        <sz val="11"/>
        <color theme="1"/>
        <rFont val="Calibri"/>
        <charset val="134"/>
        <scheme val="minor"/>
      </rPr>
      <t>Building area</t>
    </r>
    <r>
      <rPr>
        <vertAlign val="superscript"/>
        <sz val="15"/>
        <color theme="1"/>
        <rFont val="Calibri"/>
        <charset val="134"/>
        <scheme val="minor"/>
      </rPr>
      <t>*</t>
    </r>
  </si>
  <si>
    <t>&gt;= 864</t>
  </si>
  <si>
    <t>Downtown  Building area</t>
  </si>
  <si>
    <t>any size</t>
  </si>
  <si>
    <t>Inheritance Formula</t>
  </si>
  <si>
    <t>Transfer Tax for Inheritance</t>
  </si>
  <si>
    <t>Inheritance Triff</t>
  </si>
  <si>
    <t>Transfer Tax example for inheritance</t>
  </si>
  <si>
    <t>Land size</t>
  </si>
  <si>
    <t>Transfer tax</t>
  </si>
  <si>
    <t>Empty land  no wall</t>
  </si>
  <si>
    <t>&lt;=64</t>
  </si>
  <si>
    <t>Number of floors</t>
  </si>
  <si>
    <t>Inherited property only</t>
  </si>
  <si>
    <t>&gt;64</t>
  </si>
  <si>
    <t>1 floor building</t>
  </si>
  <si>
    <t>Any size</t>
  </si>
  <si>
    <t xml:space="preserve">Transfer Tax </t>
  </si>
  <si>
    <t>&gt;1 floor building</t>
  </si>
  <si>
    <t>Empty land with wall</t>
  </si>
  <si>
    <t>3. Number of floors also factor to decide the inherited property tax</t>
  </si>
  <si>
    <t>OLD</t>
  </si>
  <si>
    <t>size</t>
  </si>
  <si>
    <t>12*12 or less</t>
  </si>
  <si>
    <t>12*12</t>
  </si>
  <si>
    <t>empty  land</t>
  </si>
  <si>
    <t>12*12  above</t>
  </si>
  <si>
    <t>5 plots (5*24*18)</t>
  </si>
  <si>
    <t>1story</t>
  </si>
  <si>
    <t>90*48 full block</t>
  </si>
  <si>
    <t>12*12 above</t>
  </si>
  <si>
    <t>90*48*2 (2 blocks)</t>
  </si>
  <si>
    <t>2story and above half built</t>
  </si>
  <si>
    <t>90*48*3 (3blocks)</t>
  </si>
  <si>
    <t>2story and above full built</t>
  </si>
  <si>
    <t>Property in down town</t>
  </si>
  <si>
    <t>2story and above</t>
  </si>
  <si>
    <t>With Normal</t>
  </si>
  <si>
    <t>12*12 residential or less</t>
  </si>
  <si>
    <t>With Villa</t>
  </si>
  <si>
    <t>12*12 above  (Villa)</t>
  </si>
  <si>
    <t>palace (qasari)</t>
  </si>
  <si>
    <t>12*12 above (qasri)</t>
  </si>
  <si>
    <t>Samples</t>
  </si>
  <si>
    <t xml:space="preserve">Samples </t>
  </si>
  <si>
    <t>GIFT</t>
  </si>
  <si>
    <t>TR</t>
  </si>
  <si>
    <t>Area</t>
  </si>
  <si>
    <t>Type</t>
  </si>
  <si>
    <t>inheritance</t>
  </si>
  <si>
    <t>gift</t>
  </si>
  <si>
    <t xml:space="preserve">Document need after pilot </t>
  </si>
  <si>
    <r>
      <rPr>
        <sz val="11"/>
        <color rgb="FF00B050"/>
        <rFont val="Calibri"/>
        <charset val="134"/>
        <scheme val="minor"/>
      </rPr>
      <t xml:space="preserve">1. Id card of buyer, 
2. District Court documents,
</t>
    </r>
    <r>
      <rPr>
        <sz val="11"/>
        <color rgb="FFFF0000"/>
        <rFont val="Calibri"/>
        <charset val="134"/>
        <scheme val="minor"/>
      </rPr>
      <t xml:space="preserve">3. Sheekh Letter from Sharia (Optional)
4. Agent ID card (Optional),
</t>
    </r>
  </si>
  <si>
    <r>
      <rPr>
        <sz val="11"/>
        <color rgb="FF00B050"/>
        <rFont val="Calibri"/>
        <charset val="134"/>
        <scheme val="minor"/>
      </rPr>
      <t>1. Id card of buyer, 
3. District Court documents,</t>
    </r>
    <r>
      <rPr>
        <sz val="11"/>
        <color rgb="FFFF0000"/>
        <rFont val="Calibri"/>
        <charset val="134"/>
        <scheme val="minor"/>
      </rPr>
      <t xml:space="preserve">
5. Agent ID card (Optional),
6. Consent letter from notary if Agent (Optional)</t>
    </r>
  </si>
  <si>
    <r>
      <rPr>
        <sz val="11"/>
        <color rgb="FF00B050"/>
        <rFont val="Calibri"/>
        <charset val="134"/>
        <scheme val="minor"/>
      </rPr>
      <t xml:space="preserve">1. Id card of buyer, </t>
    </r>
    <r>
      <rPr>
        <sz val="11"/>
        <color rgb="FFFF0000"/>
        <rFont val="Calibri"/>
        <charset val="134"/>
        <scheme val="minor"/>
      </rPr>
      <t xml:space="preserve">
2. Agent ID card (Optional),
3. Consent letter from notary if Agent (Optional)</t>
    </r>
  </si>
  <si>
    <r>
      <rPr>
        <sz val="11"/>
        <color rgb="FF00B050"/>
        <rFont val="Calibri"/>
        <charset val="134"/>
        <scheme val="minor"/>
      </rPr>
      <t>1. Id card of buyer, 
2. Sharia compliance fromTransfer?</t>
    </r>
    <r>
      <rPr>
        <sz val="11"/>
        <color rgb="FFFF0000"/>
        <rFont val="Calibri"/>
        <charset val="134"/>
        <scheme val="minor"/>
      </rPr>
      <t xml:space="preserve">
3. Agent ID card (Optional),
4. Consent letter from notary if Agent (Optional)</t>
    </r>
  </si>
  <si>
    <t>Conversion</t>
  </si>
  <si>
    <r>
      <rPr>
        <sz val="11"/>
        <color rgb="FF00B050"/>
        <rFont val="Calibri"/>
        <charset val="134"/>
        <scheme val="minor"/>
      </rPr>
      <t xml:space="preserve">1. Id card of buyer(s), 
2. Legacy file,
</t>
    </r>
    <r>
      <rPr>
        <sz val="11"/>
        <color rgb="FFFF0000"/>
        <rFont val="Calibri"/>
        <charset val="134"/>
        <scheme val="minor"/>
      </rPr>
      <t>3. Sheekh Letter from Sharia (Optional)
4. Agent ID card (Optional),
5. Consent letter from notary if Agent (Optional)</t>
    </r>
  </si>
  <si>
    <r>
      <rPr>
        <sz val="11"/>
        <color rgb="FF00B050"/>
        <rFont val="Calibri"/>
        <charset val="134"/>
        <scheme val="minor"/>
      </rPr>
      <t>1. Id card of buyer(s), 
2. Legacy file,</t>
    </r>
    <r>
      <rPr>
        <sz val="11"/>
        <color rgb="FFFF0000"/>
        <rFont val="Calibri"/>
        <charset val="134"/>
        <scheme val="minor"/>
      </rPr>
      <t xml:space="preserve">
3. Agent ID card (Optional),
4. Consent letter from notary if Agent (Optional)</t>
    </r>
  </si>
  <si>
    <t>Change of ownership- sale</t>
  </si>
  <si>
    <r>
      <rPr>
        <sz val="11"/>
        <color rgb="FF00B050"/>
        <rFont val="Calibri"/>
        <charset val="134"/>
        <scheme val="minor"/>
      </rPr>
      <t>1. Id card of buyer(s), 
2. Legacy file,</t>
    </r>
    <r>
      <rPr>
        <sz val="11"/>
        <color rgb="FFFF0000"/>
        <rFont val="Calibri"/>
        <charset val="134"/>
        <scheme val="minor"/>
      </rPr>
      <t xml:space="preserve">
4. Agent ID card (Optional),
5. Consent letter from notary if Agent (Optional)</t>
    </r>
  </si>
</sst>
</file>

<file path=xl/styles.xml><?xml version="1.0" encoding="utf-8"?>
<styleSheet xmlns="http://schemas.openxmlformats.org/spreadsheetml/2006/main">
  <numFmts count="5">
    <numFmt numFmtId="176" formatCode="_ &quot;₹&quot;* #,##0_ ;_ &quot;₹&quot;* \-#,##0_ ;_ &quot;₹&quot;* &quot;-&quot;_ ;_ @_ "/>
    <numFmt numFmtId="177" formatCode="_ * #,##0.00_ ;_ * \-#,##0.00_ ;_ * &quot;-&quot;??_ ;_ @_ "/>
    <numFmt numFmtId="178" formatCode="_ * #,##0_ ;_ * \-#,##0_ ;_ * &quot;-&quot;_ ;_ @_ "/>
    <numFmt numFmtId="179" formatCode="_(&quot;$&quot;* #,##0.00_);_(&quot;$&quot;* \(#,##0.00\);_(&quot;$&quot;* &quot;-&quot;??_);_(@_)"/>
    <numFmt numFmtId="180" formatCode="&quot;$&quot;#,##0_);[Red]\(&quot;$&quot;#,##0\)"/>
  </numFmts>
  <fonts count="41">
    <font>
      <sz val="11"/>
      <color theme="1"/>
      <name val="Calibri"/>
      <charset val="134"/>
      <scheme val="minor"/>
    </font>
    <font>
      <sz val="12"/>
      <color theme="1"/>
      <name val="Calibri"/>
      <charset val="134"/>
      <scheme val="minor"/>
    </font>
    <font>
      <b/>
      <sz val="12"/>
      <color theme="1"/>
      <name val="Calibri"/>
      <charset val="134"/>
      <scheme val="minor"/>
    </font>
    <font>
      <sz val="20"/>
      <color theme="1"/>
      <name val="Calibri"/>
      <charset val="134"/>
      <scheme val="minor"/>
    </font>
    <font>
      <b/>
      <sz val="11"/>
      <color rgb="FFFF0000"/>
      <name val="Calibri"/>
      <charset val="134"/>
      <scheme val="minor"/>
    </font>
    <font>
      <b/>
      <sz val="11"/>
      <color theme="1"/>
      <name val="Calibri"/>
      <charset val="134"/>
      <scheme val="minor"/>
    </font>
    <font>
      <sz val="11"/>
      <color rgb="FFFF0000"/>
      <name val="Calibri"/>
      <charset val="134"/>
      <scheme val="minor"/>
    </font>
    <font>
      <b/>
      <sz val="20"/>
      <color rgb="FF92D050"/>
      <name val="Calibri"/>
      <charset val="134"/>
      <scheme val="minor"/>
    </font>
    <font>
      <b/>
      <sz val="14"/>
      <color theme="1"/>
      <name val="Calibri"/>
      <charset val="134"/>
      <scheme val="minor"/>
    </font>
    <font>
      <sz val="15"/>
      <color theme="1"/>
      <name val="Calibri"/>
      <charset val="134"/>
      <scheme val="minor"/>
    </font>
    <font>
      <sz val="11"/>
      <color theme="5" tint="-0.249977111117893"/>
      <name val="Calibri"/>
      <charset val="134"/>
      <scheme val="minor"/>
    </font>
    <font>
      <sz val="11"/>
      <name val="Calibri"/>
      <charset val="134"/>
      <scheme val="minor"/>
    </font>
    <font>
      <b/>
      <sz val="12"/>
      <color rgb="FF92D050"/>
      <name val="Calibri"/>
      <charset val="134"/>
      <scheme val="minor"/>
    </font>
    <font>
      <b/>
      <i/>
      <sz val="11"/>
      <color theme="1"/>
      <name val="Calibri"/>
      <charset val="134"/>
      <scheme val="minor"/>
    </font>
    <font>
      <b/>
      <sz val="15"/>
      <color theme="1"/>
      <name val="Calibri"/>
      <charset val="134"/>
      <scheme val="minor"/>
    </font>
    <font>
      <sz val="12"/>
      <color rgb="FFFF0000"/>
      <name val="Calibri"/>
      <charset val="134"/>
      <scheme val="minor"/>
    </font>
    <font>
      <sz val="12"/>
      <color rgb="FF00B050"/>
      <name val="Calibri"/>
      <charset val="134"/>
      <scheme val="minor"/>
    </font>
    <font>
      <b/>
      <sz val="16"/>
      <color theme="1"/>
      <name val="Calibri"/>
      <charset val="134"/>
      <scheme val="minor"/>
    </font>
    <font>
      <sz val="18"/>
      <color theme="1"/>
      <name val="Calibri"/>
      <charset val="134"/>
      <scheme val="minor"/>
    </font>
    <font>
      <sz val="11"/>
      <color theme="0"/>
      <name val="Calibri"/>
      <charset val="0"/>
      <scheme val="minor"/>
    </font>
    <font>
      <sz val="11"/>
      <color rgb="FF3F3F76"/>
      <name val="Calibri"/>
      <charset val="0"/>
      <scheme val="minor"/>
    </font>
    <font>
      <i/>
      <sz val="11"/>
      <color rgb="FF7F7F7F"/>
      <name val="Calibri"/>
      <charset val="0"/>
      <scheme val="minor"/>
    </font>
    <font>
      <sz val="11"/>
      <color theme="1"/>
      <name val="Calibri"/>
      <charset val="0"/>
      <scheme val="minor"/>
    </font>
    <font>
      <sz val="11"/>
      <color rgb="FFFF0000"/>
      <name val="Calibri"/>
      <charset val="0"/>
      <scheme val="minor"/>
    </font>
    <font>
      <b/>
      <sz val="11"/>
      <color rgb="FFFFFFFF"/>
      <name val="Calibri"/>
      <charset val="0"/>
      <scheme val="minor"/>
    </font>
    <font>
      <sz val="11"/>
      <color rgb="FFFA7D00"/>
      <name val="Calibri"/>
      <charset val="0"/>
      <scheme val="minor"/>
    </font>
    <font>
      <b/>
      <sz val="18"/>
      <color theme="3"/>
      <name val="Calibri"/>
      <charset val="134"/>
      <scheme val="minor"/>
    </font>
    <font>
      <b/>
      <sz val="11"/>
      <color rgb="FF3F3F3F"/>
      <name val="Calibri"/>
      <charset val="0"/>
      <scheme val="minor"/>
    </font>
    <font>
      <u/>
      <sz val="11"/>
      <color rgb="FF0000FF"/>
      <name val="Calibri"/>
      <charset val="0"/>
      <scheme val="minor"/>
    </font>
    <font>
      <sz val="11"/>
      <color rgb="FF9C6500"/>
      <name val="Calibri"/>
      <charset val="0"/>
      <scheme val="minor"/>
    </font>
    <font>
      <b/>
      <sz val="13"/>
      <color theme="3"/>
      <name val="Calibri"/>
      <charset val="134"/>
      <scheme val="minor"/>
    </font>
    <font>
      <u/>
      <sz val="11"/>
      <color rgb="FF80008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b/>
      <sz val="11"/>
      <color theme="3"/>
      <name val="Calibri"/>
      <charset val="134"/>
      <scheme val="minor"/>
    </font>
    <font>
      <b/>
      <sz val="15"/>
      <color theme="3"/>
      <name val="Calibri"/>
      <charset val="134"/>
      <scheme val="minor"/>
    </font>
    <font>
      <b/>
      <sz val="11"/>
      <color rgb="FFFA7D00"/>
      <name val="Calibri"/>
      <charset val="0"/>
      <scheme val="minor"/>
    </font>
    <font>
      <sz val="11"/>
      <color rgb="FF00B050"/>
      <name val="Calibri"/>
      <charset val="134"/>
      <scheme val="minor"/>
    </font>
    <font>
      <vertAlign val="superscript"/>
      <sz val="15"/>
      <color theme="1"/>
      <name val="Calibri"/>
      <charset val="134"/>
      <scheme val="minor"/>
    </font>
    <font>
      <vertAlign val="superscript"/>
      <sz val="11"/>
      <color theme="1"/>
      <name val="Calibri"/>
      <charset val="134"/>
      <scheme val="minor"/>
    </font>
  </fonts>
  <fills count="41">
    <fill>
      <patternFill patternType="none"/>
    </fill>
    <fill>
      <patternFill patternType="gray125"/>
    </fill>
    <fill>
      <patternFill patternType="solid">
        <fgColor theme="6" tint="0.599993896298105"/>
        <bgColor indexed="64"/>
      </patternFill>
    </fill>
    <fill>
      <patternFill patternType="solid">
        <fgColor theme="9" tint="0.799981688894314"/>
        <bgColor indexed="64"/>
      </patternFill>
    </fill>
    <fill>
      <patternFill patternType="solid">
        <fgColor theme="0" tint="-0.149998474074526"/>
        <bgColor indexed="64"/>
      </patternFill>
    </fill>
    <fill>
      <patternFill patternType="solid">
        <fgColor theme="9" tint="0.599993896298105"/>
        <bgColor indexed="64"/>
      </patternFill>
    </fill>
    <fill>
      <patternFill patternType="solid">
        <fgColor rgb="FF92D050"/>
        <bgColor indexed="64"/>
      </patternFill>
    </fill>
    <fill>
      <patternFill patternType="solid">
        <fgColor theme="3" tint="0.59999389629810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0"/>
        <bgColor indexed="64"/>
      </patternFill>
    </fill>
    <fill>
      <patternFill patternType="solid">
        <fgColor theme="0" tint="-0.0499893185216834"/>
        <bgColor indexed="64"/>
      </patternFill>
    </fill>
    <fill>
      <patternFill patternType="solid">
        <fgColor theme="2" tint="-0.249977111117893"/>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6" tint="0.799981688894314"/>
        <bgColor indexed="64"/>
      </patternFill>
    </fill>
  </fills>
  <borders count="7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n">
        <color auto="1"/>
      </right>
      <top style="thin">
        <color auto="1"/>
      </top>
      <bottom/>
      <diagonal/>
    </border>
    <border>
      <left/>
      <right style="thick">
        <color auto="1"/>
      </right>
      <top style="medium">
        <color auto="1"/>
      </top>
      <bottom style="medium">
        <color auto="1"/>
      </bottom>
      <diagonal/>
    </border>
    <border>
      <left style="thick">
        <color auto="1"/>
      </left>
      <right/>
      <top style="medium">
        <color auto="1"/>
      </top>
      <bottom style="medium">
        <color auto="1"/>
      </bottom>
      <diagonal/>
    </border>
    <border>
      <left style="thin">
        <color auto="1"/>
      </left>
      <right style="medium">
        <color auto="1"/>
      </right>
      <top style="medium">
        <color auto="1"/>
      </top>
      <bottom/>
      <diagonal/>
    </border>
    <border>
      <left/>
      <right style="medium">
        <color auto="1"/>
      </right>
      <top/>
      <bottom/>
      <diagonal/>
    </border>
    <border>
      <left style="thin">
        <color auto="1"/>
      </left>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0" fontId="22" fillId="24" borderId="0" applyNumberFormat="0" applyBorder="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176" fontId="0" fillId="0" borderId="0" applyFont="0" applyFill="0" applyBorder="0" applyAlignment="0" applyProtection="0">
      <alignment vertical="center"/>
    </xf>
    <xf numFmtId="179" fontId="0" fillId="0" borderId="0" applyFont="0" applyFill="0" applyBorder="0" applyAlignment="0" applyProtection="0"/>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35" borderId="0" applyNumberFormat="0" applyBorder="0" applyAlignment="0" applyProtection="0">
      <alignment vertical="center"/>
    </xf>
    <xf numFmtId="0" fontId="31" fillId="0" borderId="0" applyNumberFormat="0" applyFill="0" applyBorder="0" applyAlignment="0" applyProtection="0">
      <alignment vertical="center"/>
    </xf>
    <xf numFmtId="0" fontId="24" fillId="23" borderId="64" applyNumberFormat="0" applyAlignment="0" applyProtection="0">
      <alignment vertical="center"/>
    </xf>
    <xf numFmtId="0" fontId="30" fillId="0" borderId="67" applyNumberFormat="0" applyFill="0" applyAlignment="0" applyProtection="0">
      <alignment vertical="center"/>
    </xf>
    <xf numFmtId="0" fontId="0" fillId="22" borderId="63" applyNumberFormat="0" applyFont="0" applyAlignment="0" applyProtection="0">
      <alignment vertical="center"/>
    </xf>
    <xf numFmtId="0" fontId="22" fillId="2" borderId="0" applyNumberFormat="0" applyBorder="0" applyAlignment="0" applyProtection="0">
      <alignment vertical="center"/>
    </xf>
    <xf numFmtId="0" fontId="23" fillId="0" borderId="0" applyNumberFormat="0" applyFill="0" applyBorder="0" applyAlignment="0" applyProtection="0">
      <alignment vertical="center"/>
    </xf>
    <xf numFmtId="0" fontId="22" fillId="21"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6" fillId="0" borderId="67" applyNumberFormat="0" applyFill="0" applyAlignment="0" applyProtection="0">
      <alignment vertical="center"/>
    </xf>
    <xf numFmtId="0" fontId="35" fillId="0" borderId="69" applyNumberFormat="0" applyFill="0" applyAlignment="0" applyProtection="0">
      <alignment vertical="center"/>
    </xf>
    <xf numFmtId="0" fontId="35" fillId="0" borderId="0" applyNumberFormat="0" applyFill="0" applyBorder="0" applyAlignment="0" applyProtection="0">
      <alignment vertical="center"/>
    </xf>
    <xf numFmtId="0" fontId="20" fillId="19" borderId="62" applyNumberFormat="0" applyAlignment="0" applyProtection="0">
      <alignment vertical="center"/>
    </xf>
    <xf numFmtId="0" fontId="19" fillId="15" borderId="0" applyNumberFormat="0" applyBorder="0" applyAlignment="0" applyProtection="0">
      <alignment vertical="center"/>
    </xf>
    <xf numFmtId="0" fontId="33" fillId="37" borderId="0" applyNumberFormat="0" applyBorder="0" applyAlignment="0" applyProtection="0">
      <alignment vertical="center"/>
    </xf>
    <xf numFmtId="0" fontId="27" fillId="31" borderId="66" applyNumberFormat="0" applyAlignment="0" applyProtection="0">
      <alignment vertical="center"/>
    </xf>
    <xf numFmtId="0" fontId="22" fillId="30" borderId="0" applyNumberFormat="0" applyBorder="0" applyAlignment="0" applyProtection="0">
      <alignment vertical="center"/>
    </xf>
    <xf numFmtId="0" fontId="37" fillId="31" borderId="62" applyNumberFormat="0" applyAlignment="0" applyProtection="0">
      <alignment vertical="center"/>
    </xf>
    <xf numFmtId="0" fontId="25" fillId="0" borderId="65" applyNumberFormat="0" applyFill="0" applyAlignment="0" applyProtection="0">
      <alignment vertical="center"/>
    </xf>
    <xf numFmtId="0" fontId="32" fillId="0" borderId="68" applyNumberFormat="0" applyFill="0" applyAlignment="0" applyProtection="0">
      <alignment vertical="center"/>
    </xf>
    <xf numFmtId="0" fontId="34" fillId="39" borderId="0" applyNumberFormat="0" applyBorder="0" applyAlignment="0" applyProtection="0">
      <alignment vertical="center"/>
    </xf>
    <xf numFmtId="0" fontId="29" fillId="33" borderId="0" applyNumberFormat="0" applyBorder="0" applyAlignment="0" applyProtection="0">
      <alignment vertical="center"/>
    </xf>
    <xf numFmtId="0" fontId="19" fillId="29" borderId="0" applyNumberFormat="0" applyBorder="0" applyAlignment="0" applyProtection="0">
      <alignment vertical="center"/>
    </xf>
    <xf numFmtId="0" fontId="22" fillId="17" borderId="0" applyNumberFormat="0" applyBorder="0" applyAlignment="0" applyProtection="0">
      <alignment vertical="center"/>
    </xf>
    <xf numFmtId="0" fontId="19" fillId="11" borderId="0" applyNumberFormat="0" applyBorder="0" applyAlignment="0" applyProtection="0">
      <alignment vertical="center"/>
    </xf>
    <xf numFmtId="0" fontId="19" fillId="38" borderId="0" applyNumberFormat="0" applyBorder="0" applyAlignment="0" applyProtection="0">
      <alignment vertical="center"/>
    </xf>
    <xf numFmtId="0" fontId="22" fillId="16" borderId="0" applyNumberFormat="0" applyBorder="0" applyAlignment="0" applyProtection="0">
      <alignment vertical="center"/>
    </xf>
    <xf numFmtId="0" fontId="22" fillId="3" borderId="0" applyNumberFormat="0" applyBorder="0" applyAlignment="0" applyProtection="0">
      <alignment vertical="center"/>
    </xf>
    <xf numFmtId="0" fontId="19" fillId="26" borderId="0" applyNumberFormat="0" applyBorder="0" applyAlignment="0" applyProtection="0">
      <alignment vertical="center"/>
    </xf>
    <xf numFmtId="0" fontId="19" fillId="25" borderId="0" applyNumberFormat="0" applyBorder="0" applyAlignment="0" applyProtection="0">
      <alignment vertical="center"/>
    </xf>
    <xf numFmtId="0" fontId="22" fillId="40" borderId="0" applyNumberFormat="0" applyBorder="0" applyAlignment="0" applyProtection="0">
      <alignment vertical="center"/>
    </xf>
    <xf numFmtId="0" fontId="19" fillId="28" borderId="0" applyNumberFormat="0" applyBorder="0" applyAlignment="0" applyProtection="0">
      <alignment vertical="center"/>
    </xf>
    <xf numFmtId="0" fontId="22" fillId="34" borderId="0" applyNumberFormat="0" applyBorder="0" applyAlignment="0" applyProtection="0">
      <alignment vertical="center"/>
    </xf>
    <xf numFmtId="0" fontId="22" fillId="36" borderId="0" applyNumberFormat="0" applyBorder="0" applyAlignment="0" applyProtection="0">
      <alignment vertical="center"/>
    </xf>
    <xf numFmtId="0" fontId="19" fillId="27" borderId="0" applyNumberFormat="0" applyBorder="0" applyAlignment="0" applyProtection="0">
      <alignment vertical="center"/>
    </xf>
    <xf numFmtId="0" fontId="22" fillId="10"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2" fillId="5" borderId="0" applyNumberFormat="0" applyBorder="0" applyAlignment="0" applyProtection="0">
      <alignment vertical="center"/>
    </xf>
    <xf numFmtId="0" fontId="19" fillId="20" borderId="0" applyNumberFormat="0" applyBorder="0" applyAlignment="0" applyProtection="0">
      <alignment vertical="center"/>
    </xf>
  </cellStyleXfs>
  <cellXfs count="488">
    <xf numFmtId="0" fontId="0" fillId="0" borderId="0" xfId="0"/>
    <xf numFmtId="0" fontId="1" fillId="0" borderId="0" xfId="0" applyFont="1" applyAlignment="1">
      <alignment vertical="center"/>
    </xf>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Fill="1" applyBorder="1" applyAlignment="1">
      <alignment vertical="center" wrapText="1"/>
    </xf>
    <xf numFmtId="0" fontId="0" fillId="0" borderId="4" xfId="0" applyBorder="1" applyAlignment="1">
      <alignment horizontal="center" vertical="center"/>
    </xf>
    <xf numFmtId="0" fontId="0" fillId="2" borderId="5" xfId="0" applyFill="1" applyBorder="1" applyAlignment="1">
      <alignment horizontal="center" vertical="center"/>
    </xf>
    <xf numFmtId="0" fontId="0" fillId="0" borderId="5" xfId="0" applyBorder="1" applyAlignment="1">
      <alignment vertical="center"/>
    </xf>
    <xf numFmtId="0" fontId="0" fillId="0" borderId="6" xfId="0" applyBorder="1" applyAlignment="1">
      <alignment horizontal="left" vertical="top" wrapText="1"/>
    </xf>
    <xf numFmtId="0" fontId="0" fillId="0" borderId="7" xfId="0" applyBorder="1" applyAlignment="1">
      <alignment horizontal="center" vertical="center"/>
    </xf>
    <xf numFmtId="0" fontId="0" fillId="2" borderId="8" xfId="0" applyFill="1" applyBorder="1" applyAlignment="1">
      <alignment horizontal="center" vertical="center"/>
    </xf>
    <xf numFmtId="0" fontId="0" fillId="0" borderId="8" xfId="0" applyBorder="1" applyAlignment="1">
      <alignment vertical="center"/>
    </xf>
    <xf numFmtId="0" fontId="0" fillId="0" borderId="9" xfId="0" applyBorder="1" applyAlignment="1">
      <alignment horizontal="left" vertical="top" wrapText="1"/>
    </xf>
    <xf numFmtId="0" fontId="0" fillId="2" borderId="10" xfId="0" applyFill="1" applyBorder="1" applyAlignment="1">
      <alignment horizontal="center" vertical="center"/>
    </xf>
    <xf numFmtId="0" fontId="0" fillId="0" borderId="10" xfId="0" applyFill="1" applyBorder="1" applyAlignment="1">
      <alignment vertical="center"/>
    </xf>
    <xf numFmtId="0" fontId="0" fillId="0" borderId="11" xfId="0" applyBorder="1" applyAlignment="1">
      <alignment horizontal="left" vertical="top" wrapText="1"/>
    </xf>
    <xf numFmtId="0" fontId="0" fillId="0" borderId="12" xfId="0" applyBorder="1" applyAlignment="1">
      <alignment horizontal="center" vertical="center"/>
    </xf>
    <xf numFmtId="0" fontId="0" fillId="3" borderId="5" xfId="0" applyFill="1" applyBorder="1" applyAlignment="1">
      <alignment horizontal="center" vertical="center"/>
    </xf>
    <xf numFmtId="0" fontId="0" fillId="0" borderId="13" xfId="0" applyBorder="1" applyAlignment="1">
      <alignment horizontal="center" vertical="center"/>
    </xf>
    <xf numFmtId="0" fontId="0" fillId="3" borderId="8" xfId="0" applyFill="1" applyBorder="1" applyAlignment="1">
      <alignment horizontal="center" vertical="center"/>
    </xf>
    <xf numFmtId="0" fontId="0" fillId="0" borderId="14" xfId="0" applyBorder="1" applyAlignment="1">
      <alignment horizontal="center" vertical="center"/>
    </xf>
    <xf numFmtId="0" fontId="0" fillId="3" borderId="15" xfId="0" applyFill="1" applyBorder="1" applyAlignment="1">
      <alignment horizontal="center" vertical="center"/>
    </xf>
    <xf numFmtId="0" fontId="0" fillId="0" borderId="15" xfId="0" applyBorder="1" applyAlignment="1">
      <alignment vertical="center"/>
    </xf>
    <xf numFmtId="0" fontId="0" fillId="0" borderId="16" xfId="0" applyBorder="1" applyAlignment="1">
      <alignment horizontal="left" vertical="top" wrapText="1"/>
    </xf>
    <xf numFmtId="1" fontId="0" fillId="0" borderId="0" xfId="0" applyNumberFormat="1"/>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0" fillId="0" borderId="17" xfId="0"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5" fillId="5" borderId="18" xfId="0" applyFont="1" applyFill="1" applyBorder="1"/>
    <xf numFmtId="0" fontId="0" fillId="0" borderId="13" xfId="0" applyBorder="1" applyAlignment="1">
      <alignment horizontal="center"/>
    </xf>
    <xf numFmtId="0" fontId="0" fillId="0" borderId="8" xfId="0" applyBorder="1" applyAlignment="1">
      <alignment horizontal="center"/>
    </xf>
    <xf numFmtId="180" fontId="5" fillId="0" borderId="9" xfId="0" applyNumberFormat="1" applyFont="1" applyBorder="1" applyAlignment="1"/>
    <xf numFmtId="0" fontId="0" fillId="6" borderId="13" xfId="0" applyFill="1" applyBorder="1" applyAlignment="1">
      <alignment horizontal="left"/>
    </xf>
    <xf numFmtId="0" fontId="0" fillId="6" borderId="8" xfId="0" applyFill="1" applyBorder="1" applyAlignment="1">
      <alignment horizontal="left"/>
    </xf>
    <xf numFmtId="180" fontId="5" fillId="6" borderId="21" xfId="0" applyNumberFormat="1" applyFont="1" applyFill="1" applyBorder="1" applyAlignment="1"/>
    <xf numFmtId="0" fontId="0" fillId="0" borderId="14" xfId="0" applyBorder="1"/>
    <xf numFmtId="0" fontId="5" fillId="0" borderId="13" xfId="0" applyFont="1" applyBorder="1"/>
    <xf numFmtId="0" fontId="5" fillId="0" borderId="8" xfId="0" applyFont="1" applyBorder="1"/>
    <xf numFmtId="179" fontId="5" fillId="0" borderId="9" xfId="5" applyFont="1" applyBorder="1"/>
    <xf numFmtId="0" fontId="0" fillId="0" borderId="13" xfId="0" applyBorder="1"/>
    <xf numFmtId="1" fontId="0" fillId="0" borderId="8" xfId="0" applyNumberFormat="1" applyBorder="1"/>
    <xf numFmtId="179" fontId="0" fillId="0" borderId="9" xfId="5" applyFont="1" applyBorder="1"/>
    <xf numFmtId="0" fontId="0" fillId="0" borderId="13" xfId="0" applyBorder="1" applyAlignment="1">
      <alignment vertical="center" wrapText="1"/>
    </xf>
    <xf numFmtId="0" fontId="0" fillId="0" borderId="8" xfId="0" applyBorder="1"/>
    <xf numFmtId="179" fontId="0" fillId="0" borderId="21" xfId="5" applyFont="1" applyBorder="1"/>
    <xf numFmtId="0" fontId="5" fillId="6" borderId="1" xfId="0" applyFont="1" applyFill="1" applyBorder="1"/>
    <xf numFmtId="0" fontId="0" fillId="0" borderId="13" xfId="0" applyBorder="1" applyAlignment="1">
      <alignment wrapText="1"/>
    </xf>
    <xf numFmtId="0" fontId="0" fillId="7" borderId="13" xfId="0" applyFill="1" applyBorder="1"/>
    <xf numFmtId="0" fontId="0" fillId="7" borderId="8" xfId="0" applyFill="1" applyBorder="1" applyAlignment="1">
      <alignment horizontal="right"/>
    </xf>
    <xf numFmtId="179" fontId="0" fillId="7" borderId="9" xfId="5" applyFont="1" applyFill="1" applyBorder="1"/>
    <xf numFmtId="1" fontId="0" fillId="7" borderId="8" xfId="0" applyNumberFormat="1" applyFill="1" applyBorder="1" applyAlignment="1">
      <alignment horizontal="right"/>
    </xf>
    <xf numFmtId="179" fontId="0" fillId="0" borderId="0" xfId="0" applyNumberFormat="1"/>
    <xf numFmtId="0" fontId="0" fillId="0" borderId="13" xfId="0" applyBorder="1" applyAlignment="1">
      <alignment vertical="top" wrapText="1"/>
    </xf>
    <xf numFmtId="0" fontId="0" fillId="0" borderId="22" xfId="0" applyBorder="1" applyAlignment="1">
      <alignment wrapText="1"/>
    </xf>
    <xf numFmtId="1" fontId="0" fillId="0" borderId="10" xfId="0" applyNumberFormat="1" applyBorder="1"/>
    <xf numFmtId="179" fontId="0" fillId="0" borderId="11" xfId="5" applyFont="1" applyBorder="1"/>
    <xf numFmtId="0" fontId="2" fillId="0" borderId="14" xfId="0" applyFont="1" applyBorder="1" applyAlignment="1">
      <alignment horizontal="left"/>
    </xf>
    <xf numFmtId="0" fontId="2" fillId="0" borderId="15" xfId="0" applyFont="1" applyBorder="1" applyAlignment="1">
      <alignment horizontal="left"/>
    </xf>
    <xf numFmtId="179" fontId="2" fillId="0" borderId="16" xfId="0" applyNumberFormat="1" applyFont="1" applyBorder="1"/>
    <xf numFmtId="0" fontId="2" fillId="0" borderId="22" xfId="0" applyFont="1" applyBorder="1" applyAlignment="1">
      <alignment horizontal="left"/>
    </xf>
    <xf numFmtId="0" fontId="2" fillId="0" borderId="10" xfId="0" applyFont="1" applyBorder="1" applyAlignment="1">
      <alignment horizontal="left"/>
    </xf>
    <xf numFmtId="179" fontId="2" fillId="0" borderId="11" xfId="0" applyNumberFormat="1" applyFont="1" applyBorder="1"/>
    <xf numFmtId="0" fontId="0" fillId="0" borderId="0" xfId="0" applyAlignment="1">
      <alignment horizontal="center"/>
    </xf>
    <xf numFmtId="0" fontId="2" fillId="0" borderId="1" xfId="0" applyFont="1" applyFill="1" applyBorder="1" applyAlignment="1">
      <alignment wrapText="1"/>
    </xf>
    <xf numFmtId="1" fontId="0" fillId="0" borderId="2" xfId="0" applyNumberFormat="1" applyBorder="1"/>
    <xf numFmtId="179" fontId="2" fillId="0" borderId="3" xfId="0" applyNumberFormat="1" applyFont="1" applyBorder="1"/>
    <xf numFmtId="0" fontId="0" fillId="0" borderId="0" xfId="0" applyFill="1" applyBorder="1"/>
    <xf numFmtId="1" fontId="0" fillId="0" borderId="0" xfId="0" applyNumberFormat="1" applyFill="1" applyBorder="1"/>
    <xf numFmtId="0" fontId="3" fillId="4" borderId="23" xfId="0" applyFont="1" applyFill="1" applyBorder="1" applyAlignment="1">
      <alignment horizontal="center"/>
    </xf>
    <xf numFmtId="0" fontId="3" fillId="4" borderId="24" xfId="0" applyFont="1" applyFill="1" applyBorder="1" applyAlignment="1">
      <alignment horizontal="center"/>
    </xf>
    <xf numFmtId="0" fontId="3" fillId="4" borderId="25" xfId="0" applyFont="1" applyFill="1" applyBorder="1" applyAlignment="1">
      <alignment horizontal="center"/>
    </xf>
    <xf numFmtId="0" fontId="5" fillId="4" borderId="26" xfId="0" applyFont="1" applyFill="1" applyBorder="1" applyAlignment="1">
      <alignment horizontal="center"/>
    </xf>
    <xf numFmtId="0" fontId="5" fillId="4" borderId="27" xfId="0" applyFont="1" applyFill="1" applyBorder="1" applyAlignment="1">
      <alignment horizontal="center"/>
    </xf>
    <xf numFmtId="0" fontId="5" fillId="4" borderId="28" xfId="0" applyFont="1" applyFill="1" applyBorder="1" applyAlignment="1">
      <alignment horizontal="center"/>
    </xf>
    <xf numFmtId="0" fontId="3" fillId="4" borderId="17" xfId="0" applyFont="1" applyFill="1" applyBorder="1" applyAlignment="1">
      <alignment horizontal="center"/>
    </xf>
    <xf numFmtId="0" fontId="3" fillId="4" borderId="29" xfId="0" applyFont="1" applyFill="1" applyBorder="1" applyAlignment="1">
      <alignment horizontal="center"/>
    </xf>
    <xf numFmtId="0" fontId="3" fillId="4" borderId="30" xfId="0" applyFont="1" applyFill="1" applyBorder="1" applyAlignment="1">
      <alignment horizontal="center"/>
    </xf>
    <xf numFmtId="0" fontId="5" fillId="4" borderId="7" xfId="0" applyFont="1" applyFill="1" applyBorder="1" applyAlignment="1">
      <alignment horizontal="center"/>
    </xf>
    <xf numFmtId="0" fontId="5" fillId="4" borderId="31" xfId="0" applyFont="1" applyFill="1" applyBorder="1" applyAlignment="1">
      <alignment horizontal="center"/>
    </xf>
    <xf numFmtId="0" fontId="5" fillId="4" borderId="32" xfId="0" applyFont="1" applyFill="1" applyBorder="1" applyAlignment="1">
      <alignment horizontal="center"/>
    </xf>
    <xf numFmtId="0" fontId="0" fillId="4" borderId="32" xfId="0" applyFill="1" applyBorder="1"/>
    <xf numFmtId="0" fontId="6" fillId="0" borderId="26" xfId="0" applyFont="1" applyBorder="1" applyAlignment="1">
      <alignment horizontal="center" vertical="top" wrapText="1"/>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0" fillId="4" borderId="1" xfId="0" applyFill="1" applyBorder="1" applyAlignment="1">
      <alignment horizontal="center"/>
    </xf>
    <xf numFmtId="0" fontId="0" fillId="4" borderId="33"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1" fontId="0" fillId="0" borderId="34" xfId="0" applyNumberFormat="1" applyBorder="1"/>
    <xf numFmtId="0" fontId="0" fillId="0" borderId="35" xfId="0" applyBorder="1"/>
    <xf numFmtId="0" fontId="0" fillId="0" borderId="36" xfId="0" applyBorder="1" applyAlignment="1">
      <alignment wrapText="1"/>
    </xf>
    <xf numFmtId="1" fontId="0" fillId="0" borderId="13" xfId="0" applyNumberFormat="1" applyBorder="1"/>
    <xf numFmtId="0" fontId="0" fillId="0" borderId="9" xfId="0" applyBorder="1"/>
    <xf numFmtId="1" fontId="0" fillId="0" borderId="14" xfId="0" applyNumberFormat="1" applyBorder="1"/>
    <xf numFmtId="0" fontId="0" fillId="0" borderId="16" xfId="0" applyBorder="1"/>
    <xf numFmtId="0" fontId="0" fillId="0" borderId="32" xfId="0" applyFill="1" applyBorder="1"/>
    <xf numFmtId="0" fontId="5" fillId="0" borderId="17"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1" fontId="0" fillId="4" borderId="23" xfId="0" applyNumberFormat="1" applyFill="1" applyBorder="1" applyAlignment="1">
      <alignment horizontal="center" vertical="center"/>
    </xf>
    <xf numFmtId="1" fontId="0" fillId="4" borderId="0" xfId="0" applyNumberFormat="1" applyFill="1" applyBorder="1" applyAlignment="1">
      <alignment horizontal="center" vertical="center"/>
    </xf>
    <xf numFmtId="1" fontId="0" fillId="4" borderId="24" xfId="0" applyNumberFormat="1" applyFill="1" applyBorder="1" applyAlignment="1">
      <alignment horizontal="center" vertical="center"/>
    </xf>
    <xf numFmtId="1" fontId="0" fillId="4" borderId="25" xfId="0" applyNumberFormat="1" applyFill="1" applyBorder="1" applyAlignment="1">
      <alignment horizontal="center" vertical="center"/>
    </xf>
    <xf numFmtId="0" fontId="5" fillId="0" borderId="0" xfId="0" applyFont="1" applyBorder="1" applyAlignment="1">
      <alignment horizontal="center"/>
    </xf>
    <xf numFmtId="1" fontId="0" fillId="0" borderId="12" xfId="0" applyNumberFormat="1" applyFill="1" applyBorder="1"/>
    <xf numFmtId="0" fontId="0" fillId="0" borderId="5" xfId="0" applyFill="1" applyBorder="1"/>
    <xf numFmtId="0" fontId="0" fillId="0" borderId="6" xfId="0" applyBorder="1"/>
    <xf numFmtId="0" fontId="0" fillId="0" borderId="8" xfId="0" applyFill="1" applyBorder="1"/>
    <xf numFmtId="0" fontId="0" fillId="0" borderId="15" xfId="0" applyFill="1" applyBorder="1"/>
    <xf numFmtId="1" fontId="0" fillId="0" borderId="37" xfId="0" applyNumberFormat="1" applyFill="1" applyBorder="1" applyAlignment="1">
      <alignment wrapText="1"/>
    </xf>
    <xf numFmtId="0" fontId="0" fillId="0" borderId="38" xfId="0" applyFill="1" applyBorder="1"/>
    <xf numFmtId="0" fontId="0" fillId="0" borderId="39" xfId="0" applyFill="1" applyBorder="1"/>
    <xf numFmtId="0" fontId="1" fillId="0" borderId="0" xfId="0" applyFont="1" applyBorder="1"/>
    <xf numFmtId="1" fontId="1" fillId="0" borderId="0" xfId="0" applyNumberFormat="1" applyFont="1" applyBorder="1" applyAlignment="1">
      <alignment horizontal="left"/>
    </xf>
    <xf numFmtId="179" fontId="1" fillId="0" borderId="0" xfId="5" applyFont="1" applyBorder="1"/>
    <xf numFmtId="1" fontId="1" fillId="0" borderId="0" xfId="0" applyNumberFormat="1" applyFont="1" applyBorder="1"/>
    <xf numFmtId="0" fontId="5" fillId="4" borderId="12"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5" fillId="4" borderId="13" xfId="0" applyFont="1" applyFill="1" applyBorder="1" applyAlignment="1">
      <alignment horizontal="center"/>
    </xf>
    <xf numFmtId="0" fontId="5" fillId="4" borderId="8" xfId="0" applyFont="1" applyFill="1" applyBorder="1" applyAlignment="1">
      <alignment horizontal="center"/>
    </xf>
    <xf numFmtId="0" fontId="0" fillId="4" borderId="9" xfId="0" applyFill="1" applyBorder="1"/>
    <xf numFmtId="0" fontId="0" fillId="0" borderId="15" xfId="0" applyBorder="1"/>
    <xf numFmtId="179" fontId="0" fillId="0" borderId="0" xfId="5" applyFont="1"/>
    <xf numFmtId="0" fontId="0" fillId="0" borderId="29" xfId="0" applyBorder="1" applyAlignment="1">
      <alignment horizontal="center"/>
    </xf>
    <xf numFmtId="0" fontId="0" fillId="0" borderId="30" xfId="0" applyBorder="1" applyAlignment="1">
      <alignment horizontal="center"/>
    </xf>
    <xf numFmtId="0" fontId="2" fillId="6" borderId="1" xfId="0" applyFont="1" applyFill="1" applyBorder="1"/>
    <xf numFmtId="0" fontId="2" fillId="6" borderId="2" xfId="0" applyFont="1" applyFill="1" applyBorder="1"/>
    <xf numFmtId="0" fontId="2" fillId="6" borderId="3" xfId="0" applyFont="1" applyFill="1" applyBorder="1"/>
    <xf numFmtId="0" fontId="5" fillId="5" borderId="40" xfId="0" applyFont="1" applyFill="1" applyBorder="1"/>
    <xf numFmtId="0" fontId="5" fillId="5" borderId="20" xfId="0" applyFont="1" applyFill="1" applyBorder="1"/>
    <xf numFmtId="0" fontId="0" fillId="0" borderId="41" xfId="0" applyNumberFormat="1" applyBorder="1" applyAlignment="1">
      <alignment horizontal="left"/>
    </xf>
    <xf numFmtId="0" fontId="0" fillId="0" borderId="42" xfId="0" applyBorder="1"/>
    <xf numFmtId="0" fontId="0" fillId="0" borderId="38" xfId="0" applyBorder="1"/>
    <xf numFmtId="0" fontId="0" fillId="0" borderId="43" xfId="0" applyNumberFormat="1" applyBorder="1" applyAlignment="1">
      <alignment horizontal="left"/>
    </xf>
    <xf numFmtId="0" fontId="0" fillId="0" borderId="13" xfId="0" applyNumberFormat="1" applyBorder="1" applyAlignment="1">
      <alignment horizontal="left"/>
    </xf>
    <xf numFmtId="0" fontId="0" fillId="0" borderId="2" xfId="0" applyBorder="1"/>
    <xf numFmtId="0" fontId="0" fillId="0" borderId="3" xfId="0" applyBorder="1"/>
    <xf numFmtId="0" fontId="0" fillId="0" borderId="0" xfId="0" applyNumberFormat="1"/>
    <xf numFmtId="179" fontId="2" fillId="0" borderId="8" xfId="5" applyFont="1" applyBorder="1"/>
    <xf numFmtId="0" fontId="2" fillId="0" borderId="9" xfId="0" applyFont="1" applyBorder="1"/>
    <xf numFmtId="0" fontId="2" fillId="0" borderId="15" xfId="0" applyFont="1" applyBorder="1"/>
    <xf numFmtId="2" fontId="2" fillId="0" borderId="16" xfId="0" applyNumberFormat="1" applyFont="1" applyBorder="1"/>
    <xf numFmtId="179" fontId="0" fillId="0" borderId="0" xfId="5" applyFont="1" applyFill="1" applyBorder="1"/>
    <xf numFmtId="0" fontId="5" fillId="0" borderId="0" xfId="0" applyFont="1" applyFill="1" applyBorder="1" applyAlignment="1">
      <alignment horizontal="center"/>
    </xf>
    <xf numFmtId="0" fontId="5" fillId="8" borderId="12" xfId="0" applyFont="1" applyFill="1" applyBorder="1"/>
    <xf numFmtId="0" fontId="5" fillId="8" borderId="5" xfId="0" applyFont="1" applyFill="1" applyBorder="1"/>
    <xf numFmtId="0" fontId="5" fillId="8" borderId="6" xfId="0" applyFont="1" applyFill="1" applyBorder="1"/>
    <xf numFmtId="0" fontId="0" fillId="0" borderId="0" xfId="0" applyFill="1" applyBorder="1" applyAlignment="1">
      <alignment horizontal="center"/>
    </xf>
    <xf numFmtId="0" fontId="0" fillId="0" borderId="0" xfId="0" applyBorder="1"/>
    <xf numFmtId="0" fontId="0" fillId="6" borderId="44" xfId="0" applyFill="1" applyBorder="1" applyAlignment="1">
      <alignment wrapText="1"/>
    </xf>
    <xf numFmtId="0" fontId="0" fillId="6" borderId="8" xfId="0" applyFill="1" applyBorder="1"/>
    <xf numFmtId="179" fontId="0" fillId="6" borderId="8" xfId="5" applyFont="1" applyFill="1" applyBorder="1"/>
    <xf numFmtId="0" fontId="5" fillId="0" borderId="14" xfId="0" applyFont="1" applyBorder="1"/>
    <xf numFmtId="0" fontId="5" fillId="0" borderId="15" xfId="0" applyFont="1" applyBorder="1"/>
    <xf numFmtId="0" fontId="5" fillId="0" borderId="16" xfId="0" applyFont="1" applyBorder="1" applyProtection="1"/>
    <xf numFmtId="179" fontId="0" fillId="0" borderId="8" xfId="5" applyFont="1" applyBorder="1"/>
    <xf numFmtId="179" fontId="0" fillId="7" borderId="8" xfId="5" applyFont="1" applyFill="1" applyBorder="1"/>
    <xf numFmtId="179" fontId="0" fillId="0" borderId="8" xfId="5" applyFont="1" applyBorder="1" applyAlignment="1">
      <alignment horizontal="right"/>
    </xf>
    <xf numFmtId="1" fontId="0" fillId="0" borderId="0" xfId="0" applyNumberFormat="1" applyFill="1" applyBorder="1" applyAlignment="1">
      <alignment horizontal="center" vertical="center"/>
    </xf>
    <xf numFmtId="0" fontId="7" fillId="4" borderId="0" xfId="0" applyFont="1" applyFill="1" applyAlignment="1">
      <alignment horizontal="center" vertical="center"/>
    </xf>
    <xf numFmtId="179" fontId="0" fillId="0" borderId="10" xfId="5" applyFont="1" applyBorder="1"/>
    <xf numFmtId="0" fontId="8" fillId="0" borderId="12" xfId="0" applyFont="1" applyFill="1" applyBorder="1" applyAlignment="1">
      <alignment horizontal="left"/>
    </xf>
    <xf numFmtId="0" fontId="8" fillId="0" borderId="5" xfId="0" applyFont="1" applyFill="1" applyBorder="1" applyAlignment="1">
      <alignment horizontal="left"/>
    </xf>
    <xf numFmtId="0" fontId="8" fillId="0" borderId="6" xfId="0" applyFont="1" applyFill="1" applyBorder="1" applyAlignment="1">
      <alignment horizontal="left"/>
    </xf>
    <xf numFmtId="0" fontId="0" fillId="0" borderId="45" xfId="0" applyBorder="1" applyAlignment="1">
      <alignment wrapText="1"/>
    </xf>
    <xf numFmtId="0" fontId="6" fillId="0" borderId="13" xfId="0" applyFont="1" applyFill="1" applyBorder="1"/>
    <xf numFmtId="0" fontId="6" fillId="0" borderId="8" xfId="0" applyFont="1" applyBorder="1"/>
    <xf numFmtId="0" fontId="6" fillId="0" borderId="9" xfId="0" applyFont="1" applyBorder="1"/>
    <xf numFmtId="0" fontId="6" fillId="0" borderId="13" xfId="0" applyFont="1" applyBorder="1"/>
    <xf numFmtId="0" fontId="0" fillId="0" borderId="46" xfId="0" applyBorder="1" applyAlignment="1">
      <alignment horizontal="center"/>
    </xf>
    <xf numFmtId="0" fontId="0" fillId="0" borderId="47" xfId="0" applyBorder="1" applyAlignment="1">
      <alignment horizontal="center"/>
    </xf>
    <xf numFmtId="179" fontId="2" fillId="0" borderId="40" xfId="0" applyNumberFormat="1" applyFont="1" applyBorder="1"/>
    <xf numFmtId="0" fontId="0" fillId="0" borderId="0" xfId="0" applyBorder="1" applyAlignment="1">
      <alignment horizont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179" fontId="2" fillId="0" borderId="0" xfId="0" applyNumberFormat="1" applyFont="1" applyBorder="1"/>
    <xf numFmtId="0" fontId="5" fillId="8" borderId="26" xfId="0" applyFont="1" applyFill="1" applyBorder="1" applyAlignment="1">
      <alignment horizontal="center"/>
    </xf>
    <xf numFmtId="0" fontId="5" fillId="8" borderId="27" xfId="0" applyFont="1" applyFill="1" applyBorder="1" applyAlignment="1">
      <alignment horizontal="center"/>
    </xf>
    <xf numFmtId="0" fontId="5" fillId="8" borderId="28" xfId="0" applyFont="1" applyFill="1" applyBorder="1" applyAlignment="1">
      <alignment horizontal="center"/>
    </xf>
    <xf numFmtId="0" fontId="5" fillId="8" borderId="4" xfId="0" applyFont="1" applyFill="1" applyBorder="1"/>
    <xf numFmtId="0" fontId="5" fillId="8" borderId="33" xfId="0" applyFont="1" applyFill="1" applyBorder="1"/>
    <xf numFmtId="0" fontId="5" fillId="8" borderId="48" xfId="0" applyFont="1" applyFill="1" applyBorder="1"/>
    <xf numFmtId="0" fontId="9" fillId="4" borderId="23" xfId="0" applyFont="1" applyFill="1" applyBorder="1" applyAlignment="1">
      <alignment horizontal="center"/>
    </xf>
    <xf numFmtId="0" fontId="9" fillId="4" borderId="24" xfId="0" applyFont="1" applyFill="1" applyBorder="1" applyAlignment="1">
      <alignment horizontal="center"/>
    </xf>
    <xf numFmtId="0" fontId="9" fillId="4" borderId="25" xfId="0" applyFont="1" applyFill="1" applyBorder="1" applyAlignment="1">
      <alignment horizontal="center"/>
    </xf>
    <xf numFmtId="0" fontId="0" fillId="0" borderId="12" xfId="0" applyBorder="1"/>
    <xf numFmtId="0" fontId="0" fillId="0" borderId="5" xfId="0" applyBorder="1"/>
    <xf numFmtId="0" fontId="9" fillId="4" borderId="17" xfId="0" applyFont="1" applyFill="1" applyBorder="1" applyAlignment="1">
      <alignment horizontal="center"/>
    </xf>
    <xf numFmtId="0" fontId="9" fillId="4" borderId="29" xfId="0" applyFont="1" applyFill="1" applyBorder="1" applyAlignment="1">
      <alignment horizontal="center"/>
    </xf>
    <xf numFmtId="0" fontId="9" fillId="4" borderId="30" xfId="0" applyFont="1" applyFill="1" applyBorder="1" applyAlignment="1">
      <alignment horizontal="center"/>
    </xf>
    <xf numFmtId="0" fontId="6" fillId="0" borderId="23" xfId="0"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0" fontId="5" fillId="0" borderId="12" xfId="0" applyFont="1" applyBorder="1"/>
    <xf numFmtId="0" fontId="5" fillId="0" borderId="5" xfId="0" applyFont="1" applyBorder="1"/>
    <xf numFmtId="179" fontId="5" fillId="0" borderId="6" xfId="5" applyFont="1" applyBorder="1"/>
    <xf numFmtId="0" fontId="0" fillId="6" borderId="13" xfId="0" applyFill="1" applyBorder="1" applyAlignment="1">
      <alignment wrapText="1"/>
    </xf>
    <xf numFmtId="179" fontId="0" fillId="6" borderId="9" xfId="5" applyFont="1" applyFill="1" applyBorder="1"/>
    <xf numFmtId="179" fontId="0" fillId="0" borderId="9" xfId="5" applyFont="1" applyBorder="1" applyAlignment="1">
      <alignment horizontal="right"/>
    </xf>
    <xf numFmtId="0" fontId="5" fillId="0" borderId="0" xfId="0" applyFont="1"/>
    <xf numFmtId="0" fontId="0" fillId="0" borderId="14" xfId="0" applyBorder="1" applyAlignment="1">
      <alignment horizontal="center"/>
    </xf>
    <xf numFmtId="0" fontId="0" fillId="0" borderId="15" xfId="0" applyBorder="1" applyAlignment="1">
      <alignment horizontal="center"/>
    </xf>
    <xf numFmtId="0" fontId="8" fillId="0" borderId="12" xfId="0" applyFont="1" applyFill="1" applyBorder="1"/>
    <xf numFmtId="0" fontId="6" fillId="0" borderId="14" xfId="0" applyFont="1" applyFill="1" applyBorder="1"/>
    <xf numFmtId="0" fontId="5" fillId="9" borderId="0" xfId="0" applyFont="1" applyFill="1"/>
    <xf numFmtId="0" fontId="5" fillId="4" borderId="18" xfId="0" applyFont="1" applyFill="1" applyBorder="1" applyAlignment="1">
      <alignment horizontal="center"/>
    </xf>
    <xf numFmtId="0" fontId="5" fillId="4" borderId="19" xfId="0" applyFont="1" applyFill="1" applyBorder="1" applyAlignment="1">
      <alignment horizontal="center"/>
    </xf>
    <xf numFmtId="0" fontId="5" fillId="4" borderId="20" xfId="0" applyFont="1" applyFill="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1" fontId="0" fillId="0" borderId="36" xfId="0" applyNumberFormat="1" applyBorder="1"/>
    <xf numFmtId="1" fontId="0" fillId="0" borderId="17" xfId="0" applyNumberFormat="1" applyBorder="1"/>
    <xf numFmtId="0" fontId="0" fillId="0" borderId="29" xfId="0" applyBorder="1"/>
    <xf numFmtId="0" fontId="0" fillId="9" borderId="0" xfId="0" applyFill="1"/>
    <xf numFmtId="1" fontId="0" fillId="9" borderId="0" xfId="0" applyNumberFormat="1" applyFill="1"/>
    <xf numFmtId="0" fontId="0" fillId="0" borderId="0" xfId="0" applyFill="1"/>
    <xf numFmtId="0" fontId="10" fillId="0" borderId="0" xfId="0" applyFont="1"/>
    <xf numFmtId="0" fontId="11" fillId="0" borderId="0" xfId="0" applyFont="1" applyFill="1"/>
    <xf numFmtId="1" fontId="0" fillId="0" borderId="0" xfId="0" applyNumberFormat="1" applyBorder="1"/>
    <xf numFmtId="0" fontId="5" fillId="0" borderId="28" xfId="0" applyFont="1" applyBorder="1" applyAlignment="1">
      <alignment horizontal="center"/>
    </xf>
    <xf numFmtId="0" fontId="0" fillId="0" borderId="28" xfId="0" applyBorder="1" applyAlignment="1">
      <alignment horizontal="center"/>
    </xf>
    <xf numFmtId="0" fontId="0" fillId="0" borderId="49" xfId="0" applyBorder="1"/>
    <xf numFmtId="0" fontId="0" fillId="0" borderId="30" xfId="0" applyBorder="1"/>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4" fillId="0" borderId="36" xfId="0" applyFont="1" applyFill="1" applyBorder="1" applyAlignment="1">
      <alignment vertical="center"/>
    </xf>
    <xf numFmtId="0" fontId="5" fillId="0" borderId="33" xfId="0" applyFont="1" applyBorder="1" applyAlignment="1">
      <alignment wrapText="1"/>
    </xf>
    <xf numFmtId="0" fontId="5" fillId="0" borderId="48" xfId="0" applyFont="1" applyBorder="1" applyAlignment="1">
      <alignment wrapText="1"/>
    </xf>
    <xf numFmtId="0" fontId="5" fillId="2" borderId="8" xfId="0" applyFont="1" applyFill="1" applyBorder="1"/>
    <xf numFmtId="0" fontId="0" fillId="2" borderId="8" xfId="0" applyFill="1" applyBorder="1"/>
    <xf numFmtId="0" fontId="5" fillId="5" borderId="8" xfId="0" applyFont="1" applyFill="1" applyBorder="1"/>
    <xf numFmtId="0" fontId="0" fillId="5" borderId="8" xfId="0" applyFill="1" applyBorder="1"/>
    <xf numFmtId="0" fontId="0" fillId="9" borderId="50" xfId="0" applyFill="1" applyBorder="1" applyAlignment="1">
      <alignment horizontal="center" vertical="center"/>
    </xf>
    <xf numFmtId="0" fontId="5" fillId="10" borderId="8" xfId="0" applyFont="1" applyFill="1" applyBorder="1"/>
    <xf numFmtId="0" fontId="0" fillId="10" borderId="8" xfId="0" applyFill="1" applyBorder="1"/>
    <xf numFmtId="0" fontId="5" fillId="11" borderId="8" xfId="0" applyFont="1" applyFill="1" applyBorder="1"/>
    <xf numFmtId="0" fontId="0" fillId="11" borderId="8" xfId="0" applyFill="1" applyBorder="1"/>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6" fillId="0" borderId="0" xfId="0" applyFont="1"/>
    <xf numFmtId="0" fontId="4" fillId="0" borderId="12" xfId="0" applyFont="1" applyFill="1" applyBorder="1" applyAlignment="1">
      <alignment vertical="center"/>
    </xf>
    <xf numFmtId="0" fontId="4" fillId="0" borderId="0" xfId="0" applyFont="1"/>
    <xf numFmtId="0" fontId="5" fillId="5" borderId="13" xfId="0" applyFont="1" applyFill="1" applyBorder="1"/>
    <xf numFmtId="0" fontId="0" fillId="5" borderId="9" xfId="0" applyFill="1" applyBorder="1"/>
    <xf numFmtId="0" fontId="0" fillId="9" borderId="0" xfId="0" applyFill="1" applyBorder="1" applyAlignment="1">
      <alignment horizontal="center" vertical="center"/>
    </xf>
    <xf numFmtId="0" fontId="5" fillId="2" borderId="13" xfId="0" applyFont="1" applyFill="1" applyBorder="1"/>
    <xf numFmtId="0" fontId="0" fillId="2" borderId="9" xfId="0" applyFill="1" applyBorder="1"/>
    <xf numFmtId="0" fontId="5" fillId="2" borderId="14" xfId="0" applyFont="1" applyFill="1" applyBorder="1"/>
    <xf numFmtId="0" fontId="0" fillId="2" borderId="15" xfId="0" applyFill="1" applyBorder="1"/>
    <xf numFmtId="0" fontId="0" fillId="2" borderId="16" xfId="0" applyFill="1" applyBorder="1"/>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5" fillId="0" borderId="1" xfId="0" applyFont="1" applyBorder="1"/>
    <xf numFmtId="0" fontId="5" fillId="0" borderId="2" xfId="0" applyFont="1" applyBorder="1" applyAlignment="1">
      <alignment horizontal="center"/>
    </xf>
    <xf numFmtId="0" fontId="5" fillId="0" borderId="2" xfId="0" applyFont="1" applyBorder="1" applyAlignment="1"/>
    <xf numFmtId="0" fontId="5" fillId="0" borderId="3" xfId="0" applyFont="1" applyBorder="1"/>
    <xf numFmtId="0" fontId="5" fillId="0" borderId="40" xfId="0" applyFont="1" applyFill="1" applyBorder="1"/>
    <xf numFmtId="0" fontId="0" fillId="12" borderId="34" xfId="0" applyFill="1" applyBorder="1" applyAlignment="1">
      <alignment vertical="top" wrapText="1"/>
    </xf>
    <xf numFmtId="0" fontId="0" fillId="12" borderId="42" xfId="0" applyFill="1" applyBorder="1" applyAlignment="1">
      <alignment horizontal="center" vertical="center"/>
    </xf>
    <xf numFmtId="0" fontId="0" fillId="12" borderId="42" xfId="0" applyFill="1" applyBorder="1" applyAlignment="1">
      <alignment horizontal="center" vertical="center" wrapText="1"/>
    </xf>
    <xf numFmtId="0" fontId="0" fillId="12" borderId="35" xfId="0" applyFill="1" applyBorder="1"/>
    <xf numFmtId="0" fontId="0" fillId="0" borderId="51" xfId="0" applyBorder="1" applyAlignment="1">
      <alignment horizontal="left" vertical="center" wrapText="1"/>
    </xf>
    <xf numFmtId="0" fontId="0" fillId="12" borderId="13" xfId="0" applyFill="1" applyBorder="1" applyAlignment="1">
      <alignment vertical="top" wrapText="1"/>
    </xf>
    <xf numFmtId="0" fontId="0" fillId="12" borderId="8" xfId="0" applyFill="1" applyBorder="1" applyAlignment="1">
      <alignment horizontal="center" vertical="center"/>
    </xf>
    <xf numFmtId="0" fontId="0" fillId="12" borderId="8" xfId="0" applyFill="1" applyBorder="1" applyAlignment="1">
      <alignment horizontal="center" vertical="center" wrapText="1"/>
    </xf>
    <xf numFmtId="0" fontId="0" fillId="12" borderId="9" xfId="0" applyFill="1" applyBorder="1"/>
    <xf numFmtId="0" fontId="0" fillId="12" borderId="8" xfId="0" applyFont="1" applyFill="1" applyBorder="1" applyAlignment="1">
      <alignment horizontal="center" vertical="center"/>
    </xf>
    <xf numFmtId="9" fontId="0" fillId="12" borderId="8" xfId="0" applyNumberFormat="1" applyFont="1" applyFill="1" applyBorder="1" applyAlignment="1">
      <alignment horizontal="center" vertical="center" wrapText="1"/>
    </xf>
    <xf numFmtId="0" fontId="0" fillId="7" borderId="8" xfId="0" applyFill="1" applyBorder="1" applyAlignment="1">
      <alignment horizontal="center"/>
    </xf>
    <xf numFmtId="0" fontId="0" fillId="7" borderId="11" xfId="0" applyFont="1" applyFill="1" applyBorder="1" applyAlignment="1">
      <alignment horizontal="left" vertical="center" wrapText="1"/>
    </xf>
    <xf numFmtId="0" fontId="0" fillId="7" borderId="35" xfId="0" applyFont="1" applyFill="1" applyBorder="1" applyAlignment="1">
      <alignment horizontal="left" vertical="center" wrapText="1"/>
    </xf>
    <xf numFmtId="3" fontId="0" fillId="7" borderId="8" xfId="0" applyNumberFormat="1" applyFill="1" applyBorder="1" applyAlignment="1">
      <alignment horizontal="center"/>
    </xf>
    <xf numFmtId="0" fontId="0" fillId="7" borderId="9" xfId="0" applyFont="1" applyFill="1" applyBorder="1" applyAlignment="1">
      <alignment vertical="center" wrapText="1"/>
    </xf>
    <xf numFmtId="9" fontId="0" fillId="0" borderId="8" xfId="0" applyNumberFormat="1" applyBorder="1" applyAlignment="1">
      <alignment horizontal="center"/>
    </xf>
    <xf numFmtId="10" fontId="0" fillId="0" borderId="8" xfId="0" applyNumberFormat="1" applyBorder="1" applyAlignment="1">
      <alignment horizontal="center"/>
    </xf>
    <xf numFmtId="0" fontId="0" fillId="7" borderId="14" xfId="0" applyFill="1" applyBorder="1"/>
    <xf numFmtId="0" fontId="0" fillId="7" borderId="15" xfId="0" applyFill="1" applyBorder="1" applyAlignment="1">
      <alignment horizontal="center"/>
    </xf>
    <xf numFmtId="0" fontId="0" fillId="7" borderId="16" xfId="0" applyFill="1" applyBorder="1" applyAlignment="1">
      <alignment wrapText="1"/>
    </xf>
    <xf numFmtId="0" fontId="0" fillId="0" borderId="52" xfId="0" applyBorder="1" applyAlignment="1">
      <alignment horizontal="left" vertical="center" wrapText="1"/>
    </xf>
    <xf numFmtId="0" fontId="3" fillId="4" borderId="13"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1" xfId="0" applyFont="1" applyFill="1" applyBorder="1" applyAlignment="1">
      <alignment horizontal="center" vertical="center"/>
    </xf>
    <xf numFmtId="0" fontId="12" fillId="0" borderId="8" xfId="0" applyFont="1" applyBorder="1" applyAlignment="1">
      <alignment horizontal="center"/>
    </xf>
    <xf numFmtId="0" fontId="12" fillId="0" borderId="21" xfId="0" applyFont="1" applyBorder="1"/>
    <xf numFmtId="0" fontId="0" fillId="6" borderId="53" xfId="0" applyFill="1" applyBorder="1"/>
    <xf numFmtId="0" fontId="0" fillId="0" borderId="8" xfId="0" applyBorder="1" applyAlignment="1"/>
    <xf numFmtId="0" fontId="0" fillId="0" borderId="21" xfId="0" applyBorder="1"/>
    <xf numFmtId="0" fontId="0" fillId="0" borderId="54" xfId="0" applyNumberFormat="1" applyBorder="1"/>
    <xf numFmtId="0" fontId="0" fillId="12" borderId="13" xfId="0" applyFont="1" applyFill="1" applyBorder="1" applyAlignment="1">
      <alignment vertical="top" wrapText="1"/>
    </xf>
    <xf numFmtId="0" fontId="0" fillId="12" borderId="8" xfId="0" applyFont="1" applyFill="1" applyBorder="1" applyAlignment="1">
      <alignment horizontal="center" vertical="center" wrapText="1"/>
    </xf>
    <xf numFmtId="0" fontId="0" fillId="12" borderId="21" xfId="0" applyNumberFormat="1" applyFont="1" applyFill="1" applyBorder="1" applyAlignment="1">
      <alignment vertical="center"/>
    </xf>
    <xf numFmtId="0" fontId="0" fillId="6" borderId="54" xfId="0" applyFill="1" applyBorder="1"/>
    <xf numFmtId="0" fontId="0" fillId="12" borderId="21" xfId="0" applyFont="1" applyFill="1" applyBorder="1" applyAlignment="1">
      <alignment vertical="center"/>
    </xf>
    <xf numFmtId="2" fontId="0" fillId="0" borderId="55" xfId="0" applyNumberFormat="1" applyBorder="1"/>
    <xf numFmtId="0" fontId="0" fillId="12" borderId="8" xfId="0" applyFont="1" applyFill="1" applyBorder="1" applyAlignment="1">
      <alignment vertical="center"/>
    </xf>
    <xf numFmtId="0" fontId="0" fillId="7" borderId="8" xfId="0" applyFill="1" applyBorder="1" applyAlignment="1">
      <alignment horizontal="right" vertical="top"/>
    </xf>
    <xf numFmtId="3" fontId="0" fillId="7" borderId="8" xfId="0" applyNumberFormat="1" applyFill="1" applyBorder="1"/>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wrapText="1"/>
    </xf>
    <xf numFmtId="2" fontId="5" fillId="0" borderId="15" xfId="0" applyNumberFormat="1" applyFont="1" applyBorder="1" applyAlignment="1">
      <alignment horizontal="right" vertical="center"/>
    </xf>
    <xf numFmtId="0" fontId="5" fillId="0" borderId="16" xfId="0" applyFont="1" applyBorder="1" applyAlignment="1">
      <alignment horizontal="center" vertical="center"/>
    </xf>
    <xf numFmtId="0" fontId="0" fillId="0" borderId="34" xfId="0" applyBorder="1"/>
    <xf numFmtId="0" fontId="0" fillId="0" borderId="36" xfId="0" applyBorder="1"/>
    <xf numFmtId="0" fontId="12" fillId="0" borderId="0" xfId="0" applyFont="1" applyBorder="1" applyAlignment="1">
      <alignment horizontal="center"/>
    </xf>
    <xf numFmtId="0" fontId="12" fillId="0" borderId="0" xfId="0" applyFont="1" applyBorder="1"/>
    <xf numFmtId="3" fontId="0" fillId="7" borderId="21" xfId="0" applyNumberFormat="1" applyFill="1" applyBorder="1"/>
    <xf numFmtId="1" fontId="5" fillId="0" borderId="15" xfId="0" applyNumberFormat="1" applyFont="1" applyBorder="1" applyAlignment="1">
      <alignment horizontal="right" vertical="center"/>
    </xf>
    <xf numFmtId="0" fontId="8" fillId="0" borderId="0" xfId="0" applyFont="1" applyAlignment="1">
      <alignment horizontal="center"/>
    </xf>
    <xf numFmtId="0" fontId="13" fillId="0" borderId="8" xfId="0" applyFont="1" applyBorder="1" applyAlignment="1">
      <alignment horizontal="center"/>
    </xf>
    <xf numFmtId="0" fontId="13" fillId="0" borderId="12" xfId="0" applyFont="1" applyFill="1" applyBorder="1" applyAlignment="1">
      <alignment horizontal="center"/>
    </xf>
    <xf numFmtId="0" fontId="13" fillId="0" borderId="5" xfId="0" applyFont="1" applyFill="1" applyBorder="1" applyAlignment="1">
      <alignment horizontal="center"/>
    </xf>
    <xf numFmtId="3" fontId="0" fillId="0" borderId="8" xfId="5" applyNumberFormat="1" applyFont="1" applyBorder="1" applyAlignment="1">
      <alignment horizontal="center"/>
    </xf>
    <xf numFmtId="3" fontId="0" fillId="0" borderId="8" xfId="0" applyNumberFormat="1" applyBorder="1"/>
    <xf numFmtId="0" fontId="0" fillId="0" borderId="13" xfId="0" applyFill="1" applyBorder="1"/>
    <xf numFmtId="3" fontId="0" fillId="0" borderId="8" xfId="0" applyNumberFormat="1" applyFill="1" applyBorder="1"/>
    <xf numFmtId="3" fontId="0" fillId="0" borderId="8" xfId="0" applyNumberFormat="1" applyFill="1" applyBorder="1" applyAlignment="1">
      <alignment horizontal="center"/>
    </xf>
    <xf numFmtId="0" fontId="0" fillId="0" borderId="21" xfId="0" applyBorder="1" applyAlignment="1">
      <alignment horizontal="center"/>
    </xf>
    <xf numFmtId="0" fontId="0" fillId="0" borderId="43" xfId="0" applyBorder="1" applyAlignment="1">
      <alignment horizontal="center"/>
    </xf>
    <xf numFmtId="3" fontId="2" fillId="0" borderId="8" xfId="0" applyNumberFormat="1" applyFont="1" applyBorder="1"/>
    <xf numFmtId="0" fontId="5" fillId="0" borderId="14" xfId="0" applyFont="1" applyFill="1" applyBorder="1"/>
    <xf numFmtId="3" fontId="5" fillId="0" borderId="15" xfId="0" applyNumberFormat="1" applyFont="1" applyFill="1" applyBorder="1"/>
    <xf numFmtId="0" fontId="0" fillId="0" borderId="37" xfId="0" applyBorder="1"/>
    <xf numFmtId="0" fontId="8" fillId="0" borderId="23" xfId="0" applyFont="1" applyBorder="1" applyAlignment="1">
      <alignment horizontal="center"/>
    </xf>
    <xf numFmtId="0" fontId="8" fillId="0" borderId="24" xfId="0" applyFont="1" applyBorder="1" applyAlignment="1">
      <alignment horizontal="center"/>
    </xf>
    <xf numFmtId="0" fontId="14" fillId="9" borderId="0" xfId="0" applyFont="1" applyFill="1" applyBorder="1"/>
    <xf numFmtId="0" fontId="13" fillId="0" borderId="6" xfId="0" applyFont="1" applyFill="1" applyBorder="1" applyAlignment="1">
      <alignment horizontal="center"/>
    </xf>
    <xf numFmtId="0" fontId="0" fillId="0" borderId="9" xfId="0" applyFill="1" applyBorder="1"/>
    <xf numFmtId="9" fontId="0" fillId="0" borderId="8" xfId="0" applyNumberFormat="1" applyFill="1" applyBorder="1"/>
    <xf numFmtId="10" fontId="0" fillId="0" borderId="8" xfId="0" applyNumberFormat="1" applyFill="1" applyBorder="1"/>
    <xf numFmtId="0" fontId="0" fillId="0" borderId="8" xfId="0" applyNumberFormat="1" applyFill="1" applyBorder="1"/>
    <xf numFmtId="0" fontId="5" fillId="0" borderId="15" xfId="0" applyFont="1" applyFill="1" applyBorder="1"/>
    <xf numFmtId="0" fontId="5" fillId="0" borderId="16" xfId="0" applyFont="1" applyFill="1" applyBorder="1"/>
    <xf numFmtId="0" fontId="0" fillId="0" borderId="56" xfId="0" applyBorder="1"/>
    <xf numFmtId="0" fontId="8" fillId="0" borderId="25" xfId="0" applyFont="1" applyBorder="1" applyAlignment="1">
      <alignment horizontal="center"/>
    </xf>
    <xf numFmtId="0" fontId="2" fillId="13" borderId="1" xfId="0" applyFont="1" applyFill="1" applyBorder="1" applyAlignment="1">
      <alignment vertical="center" wrapText="1"/>
    </xf>
    <xf numFmtId="0" fontId="2" fillId="13" borderId="2" xfId="0" applyFont="1" applyFill="1" applyBorder="1" applyAlignment="1">
      <alignment vertical="center" wrapText="1"/>
    </xf>
    <xf numFmtId="0" fontId="2" fillId="13" borderId="3" xfId="0" applyFont="1" applyFill="1" applyBorder="1" applyAlignment="1">
      <alignment vertical="center" wrapText="1"/>
    </xf>
    <xf numFmtId="0" fontId="0" fillId="0" borderId="34" xfId="0" applyBorder="1" applyAlignment="1">
      <alignment horizontal="center" vertical="center"/>
    </xf>
    <xf numFmtId="0" fontId="5" fillId="14" borderId="42" xfId="0" applyFont="1" applyFill="1" applyBorder="1" applyAlignment="1">
      <alignment horizontal="center" vertical="center"/>
    </xf>
    <xf numFmtId="0" fontId="0" fillId="0" borderId="42" xfId="0" applyBorder="1" applyAlignment="1">
      <alignment vertical="center"/>
    </xf>
    <xf numFmtId="0" fontId="1" fillId="0" borderId="42" xfId="0" applyFont="1" applyBorder="1" applyAlignment="1">
      <alignment vertical="center" wrapText="1"/>
    </xf>
    <xf numFmtId="0" fontId="15" fillId="0" borderId="42" xfId="0" applyFont="1" applyBorder="1" applyAlignment="1">
      <alignment vertical="center" wrapText="1"/>
    </xf>
    <xf numFmtId="0" fontId="0" fillId="0" borderId="35" xfId="0" applyBorder="1" applyAlignment="1">
      <alignment horizontal="center"/>
    </xf>
    <xf numFmtId="0" fontId="5" fillId="14" borderId="8" xfId="0" applyFont="1" applyFill="1" applyBorder="1" applyAlignment="1">
      <alignment horizontal="center" vertical="center"/>
    </xf>
    <xf numFmtId="0" fontId="1" fillId="0" borderId="8" xfId="0" applyFont="1" applyBorder="1" applyAlignment="1">
      <alignment vertical="center" wrapText="1"/>
    </xf>
    <xf numFmtId="0" fontId="15" fillId="0" borderId="8" xfId="0" applyFont="1" applyBorder="1" applyAlignment="1">
      <alignment vertical="center" wrapText="1"/>
    </xf>
    <xf numFmtId="0" fontId="0" fillId="0" borderId="9" xfId="0" applyBorder="1" applyAlignment="1">
      <alignment horizontal="center"/>
    </xf>
    <xf numFmtId="0" fontId="5" fillId="14" borderId="15" xfId="0" applyFont="1" applyFill="1" applyBorder="1" applyAlignment="1">
      <alignment horizontal="center" vertical="center"/>
    </xf>
    <xf numFmtId="0" fontId="0" fillId="0" borderId="15" xfId="0" applyFill="1" applyBorder="1" applyAlignment="1">
      <alignment vertical="center"/>
    </xf>
    <xf numFmtId="0" fontId="1" fillId="0" borderId="15" xfId="0" applyFont="1" applyBorder="1" applyAlignment="1">
      <alignment vertical="center" wrapText="1"/>
    </xf>
    <xf numFmtId="0" fontId="15" fillId="0" borderId="15" xfId="0" applyFont="1" applyBorder="1" applyAlignment="1">
      <alignment vertical="center" wrapText="1"/>
    </xf>
    <xf numFmtId="0" fontId="16" fillId="0" borderId="15" xfId="0" applyFont="1" applyBorder="1" applyAlignment="1">
      <alignment vertical="center" wrapText="1"/>
    </xf>
    <xf numFmtId="0" fontId="0" fillId="0" borderId="16" xfId="0" applyBorder="1" applyAlignment="1">
      <alignment horizontal="center"/>
    </xf>
    <xf numFmtId="0" fontId="5" fillId="3" borderId="42" xfId="0" applyFont="1" applyFill="1" applyBorder="1" applyAlignment="1">
      <alignment horizontal="center" vertical="center"/>
    </xf>
    <xf numFmtId="0" fontId="16" fillId="0" borderId="8" xfId="0" applyFont="1" applyBorder="1" applyAlignment="1">
      <alignment vertical="center" wrapText="1"/>
    </xf>
    <xf numFmtId="0" fontId="0" fillId="0" borderId="35" xfId="0" applyBorder="1" applyAlignment="1">
      <alignment horizontal="left" vertical="center" wrapText="1"/>
    </xf>
    <xf numFmtId="0" fontId="5" fillId="3" borderId="8" xfId="0" applyFont="1" applyFill="1" applyBorder="1" applyAlignment="1">
      <alignment horizontal="center" vertical="center"/>
    </xf>
    <xf numFmtId="0" fontId="0" fillId="0" borderId="9" xfId="0" applyBorder="1" applyAlignment="1">
      <alignment horizontal="left" vertical="center" wrapText="1"/>
    </xf>
    <xf numFmtId="0" fontId="0" fillId="0" borderId="22" xfId="0" applyBorder="1" applyAlignment="1">
      <alignment horizontal="center" vertical="center"/>
    </xf>
    <xf numFmtId="0" fontId="5" fillId="3" borderId="10" xfId="0" applyFont="1" applyFill="1" applyBorder="1" applyAlignment="1">
      <alignment horizontal="center" vertical="center"/>
    </xf>
    <xf numFmtId="0" fontId="0" fillId="0" borderId="10" xfId="0" applyBorder="1" applyAlignment="1">
      <alignment vertical="center"/>
    </xf>
    <xf numFmtId="0" fontId="1" fillId="0" borderId="10" xfId="0" applyFont="1" applyBorder="1" applyAlignment="1">
      <alignment vertical="center" wrapText="1"/>
    </xf>
    <xf numFmtId="0" fontId="15" fillId="0" borderId="10" xfId="0" applyFont="1" applyBorder="1" applyAlignment="1">
      <alignment vertical="center" wrapText="1"/>
    </xf>
    <xf numFmtId="0" fontId="16" fillId="0" borderId="10" xfId="0" applyFont="1" applyBorder="1" applyAlignment="1">
      <alignment vertical="center" wrapText="1"/>
    </xf>
    <xf numFmtId="0" fontId="0" fillId="0" borderId="11" xfId="0" applyBorder="1" applyAlignment="1">
      <alignment horizontal="left" vertical="center" wrapText="1"/>
    </xf>
    <xf numFmtId="0" fontId="0" fillId="15" borderId="5" xfId="0" applyFill="1" applyBorder="1" applyAlignment="1">
      <alignment horizontal="center" vertical="center"/>
    </xf>
    <xf numFmtId="0" fontId="1" fillId="0" borderId="5" xfId="0" applyFont="1" applyBorder="1" applyAlignment="1">
      <alignment vertical="center" wrapText="1"/>
    </xf>
    <xf numFmtId="0" fontId="15" fillId="0" borderId="5" xfId="0" applyFont="1" applyBorder="1" applyAlignment="1">
      <alignment vertical="center" wrapText="1"/>
    </xf>
    <xf numFmtId="0" fontId="0" fillId="15" borderId="8" xfId="0" applyFill="1" applyBorder="1" applyAlignment="1">
      <alignment horizontal="center" vertical="center"/>
    </xf>
    <xf numFmtId="0" fontId="0" fillId="15" borderId="10" xfId="0" applyFill="1" applyBorder="1" applyAlignment="1">
      <alignment horizontal="center" vertical="center"/>
    </xf>
    <xf numFmtId="0" fontId="0" fillId="0" borderId="11" xfId="0" applyBorder="1"/>
    <xf numFmtId="0" fontId="5" fillId="11" borderId="5" xfId="0" applyFont="1" applyFill="1" applyBorder="1" applyAlignment="1">
      <alignment horizontal="center" vertical="center"/>
    </xf>
    <xf numFmtId="0" fontId="16" fillId="0" borderId="5" xfId="0" applyFont="1" applyBorder="1" applyAlignment="1">
      <alignment vertical="center" wrapText="1"/>
    </xf>
    <xf numFmtId="0" fontId="5" fillId="11" borderId="8" xfId="0" applyFont="1" applyFill="1" applyBorder="1" applyAlignment="1">
      <alignment horizontal="center" vertical="center"/>
    </xf>
    <xf numFmtId="0" fontId="5" fillId="11" borderId="15" xfId="0" applyFont="1" applyFill="1" applyBorder="1" applyAlignment="1">
      <alignment horizontal="center" vertical="center"/>
    </xf>
    <xf numFmtId="0" fontId="17" fillId="16" borderId="23" xfId="0" applyFont="1" applyFill="1" applyBorder="1" applyAlignment="1">
      <alignment horizontal="center"/>
    </xf>
    <xf numFmtId="0" fontId="17" fillId="16" borderId="24" xfId="0" applyFont="1" applyFill="1" applyBorder="1" applyAlignment="1">
      <alignment horizontal="center"/>
    </xf>
    <xf numFmtId="0" fontId="17" fillId="16" borderId="25" xfId="0" applyFont="1" applyFill="1" applyBorder="1" applyAlignment="1">
      <alignment horizontal="center"/>
    </xf>
    <xf numFmtId="0" fontId="2" fillId="8" borderId="12" xfId="0" applyFont="1" applyFill="1" applyBorder="1"/>
    <xf numFmtId="0" fontId="2" fillId="8" borderId="5" xfId="0" applyFont="1" applyFill="1" applyBorder="1"/>
    <xf numFmtId="0" fontId="2" fillId="8" borderId="6" xfId="0" applyFont="1" applyFill="1" applyBorder="1"/>
    <xf numFmtId="0" fontId="0" fillId="0" borderId="13" xfId="0" applyBorder="1" applyAlignment="1">
      <alignment vertical="center"/>
    </xf>
    <xf numFmtId="0" fontId="0" fillId="0" borderId="9" xfId="0" applyBorder="1" applyAlignment="1">
      <alignment wrapText="1"/>
    </xf>
    <xf numFmtId="0" fontId="0" fillId="0" borderId="14" xfId="0" applyBorder="1" applyAlignment="1">
      <alignment vertical="center"/>
    </xf>
    <xf numFmtId="0" fontId="0" fillId="0" borderId="16" xfId="0" applyBorder="1" applyAlignment="1">
      <alignment wrapText="1"/>
    </xf>
    <xf numFmtId="0" fontId="17" fillId="16" borderId="1" xfId="0" applyFont="1" applyFill="1" applyBorder="1" applyAlignment="1">
      <alignment horizontal="center"/>
    </xf>
    <xf numFmtId="0" fontId="17" fillId="16" borderId="2" xfId="0" applyFont="1" applyFill="1" applyBorder="1" applyAlignment="1">
      <alignment horizontal="center"/>
    </xf>
    <xf numFmtId="0" fontId="17" fillId="16" borderId="3" xfId="0" applyFont="1" applyFill="1" applyBorder="1" applyAlignment="1">
      <alignment horizontal="center"/>
    </xf>
    <xf numFmtId="0" fontId="5" fillId="8" borderId="34" xfId="0" applyFont="1" applyFill="1" applyBorder="1"/>
    <xf numFmtId="0" fontId="5" fillId="8" borderId="42" xfId="0" applyFont="1" applyFill="1" applyBorder="1"/>
    <xf numFmtId="0" fontId="5" fillId="8" borderId="35" xfId="0" applyFont="1" applyFill="1" applyBorder="1"/>
    <xf numFmtId="0" fontId="0" fillId="17" borderId="13" xfId="0" applyFill="1" applyBorder="1" applyAlignment="1">
      <alignment horizontal="center" vertical="center"/>
    </xf>
    <xf numFmtId="0" fontId="0" fillId="17" borderId="8" xfId="0" applyFill="1" applyBorder="1" applyAlignment="1">
      <alignment horizontal="center" vertical="center"/>
    </xf>
    <xf numFmtId="0" fontId="0" fillId="17" borderId="8" xfId="0" applyFill="1" applyBorder="1" applyAlignment="1">
      <alignment vertical="center"/>
    </xf>
    <xf numFmtId="0" fontId="0" fillId="17" borderId="9" xfId="0" applyFill="1" applyBorder="1" applyAlignment="1">
      <alignment wrapText="1"/>
    </xf>
    <xf numFmtId="0" fontId="0" fillId="14" borderId="13" xfId="0" applyFill="1" applyBorder="1" applyAlignment="1">
      <alignment horizontal="center" vertical="center"/>
    </xf>
    <xf numFmtId="0" fontId="0" fillId="14" borderId="8" xfId="0" applyFill="1" applyBorder="1" applyAlignment="1">
      <alignment horizontal="center" vertical="center"/>
    </xf>
    <xf numFmtId="0" fontId="0" fillId="14" borderId="8" xfId="0" applyFill="1" applyBorder="1" applyAlignment="1">
      <alignment vertical="center"/>
    </xf>
    <xf numFmtId="0" fontId="0" fillId="14" borderId="9" xfId="0" applyFill="1" applyBorder="1" applyAlignment="1">
      <alignment wrapText="1"/>
    </xf>
    <xf numFmtId="0" fontId="0" fillId="15" borderId="13" xfId="0" applyFill="1" applyBorder="1" applyAlignment="1">
      <alignment horizontal="center" vertical="center"/>
    </xf>
    <xf numFmtId="0" fontId="0" fillId="15" borderId="8" xfId="0" applyFill="1" applyBorder="1" applyAlignment="1">
      <alignment vertical="center"/>
    </xf>
    <xf numFmtId="0" fontId="0" fillId="15" borderId="9" xfId="0" applyFill="1" applyBorder="1" applyAlignment="1">
      <alignment wrapText="1"/>
    </xf>
    <xf numFmtId="0" fontId="5" fillId="0" borderId="57" xfId="0" applyFont="1" applyFill="1" applyBorder="1"/>
    <xf numFmtId="0" fontId="0" fillId="15" borderId="14" xfId="0" applyFill="1" applyBorder="1" applyAlignment="1">
      <alignment horizontal="center" vertical="center"/>
    </xf>
    <xf numFmtId="0" fontId="0" fillId="15" borderId="15" xfId="0" applyFill="1" applyBorder="1" applyAlignment="1">
      <alignment horizontal="center" vertical="center"/>
    </xf>
    <xf numFmtId="0" fontId="0" fillId="15" borderId="15" xfId="0" applyFill="1" applyBorder="1" applyAlignment="1">
      <alignment vertical="center"/>
    </xf>
    <xf numFmtId="0" fontId="0" fillId="15" borderId="16" xfId="0" applyFill="1" applyBorder="1" applyAlignment="1">
      <alignment wrapText="1"/>
    </xf>
    <xf numFmtId="0" fontId="0" fillId="0" borderId="0" xfId="0" applyAlignment="1">
      <alignment horizontal="left" vertical="top" wrapText="1"/>
    </xf>
    <xf numFmtId="0" fontId="0" fillId="0" borderId="0" xfId="0" applyFill="1" applyBorder="1" applyAlignment="1">
      <alignment vertical="center"/>
    </xf>
    <xf numFmtId="0" fontId="18" fillId="0" borderId="0" xfId="0" applyFont="1" applyBorder="1" applyAlignment="1">
      <alignment horizontal="center"/>
    </xf>
    <xf numFmtId="0" fontId="6" fillId="0" borderId="8" xfId="0" applyFont="1" applyBorder="1" applyAlignment="1">
      <alignment vertical="center"/>
    </xf>
    <xf numFmtId="0" fontId="6" fillId="0" borderId="9" xfId="0" applyFont="1" applyBorder="1" applyAlignment="1">
      <alignment wrapText="1"/>
    </xf>
    <xf numFmtId="0" fontId="6" fillId="0" borderId="8" xfId="0" applyFont="1" applyBorder="1" applyAlignment="1">
      <alignment vertical="center" wrapText="1"/>
    </xf>
    <xf numFmtId="0" fontId="0" fillId="0" borderId="22" xfId="0" applyBorder="1" applyAlignment="1">
      <alignment vertical="center"/>
    </xf>
    <xf numFmtId="0" fontId="6" fillId="0" borderId="10" xfId="0" applyFont="1" applyBorder="1" applyAlignment="1">
      <alignment vertical="center"/>
    </xf>
    <xf numFmtId="0" fontId="6" fillId="0" borderId="11" xfId="0" applyFont="1" applyBorder="1" applyAlignment="1">
      <alignment wrapText="1"/>
    </xf>
    <xf numFmtId="0" fontId="0" fillId="0" borderId="11" xfId="0" applyBorder="1" applyAlignment="1">
      <alignment wrapText="1"/>
    </xf>
    <xf numFmtId="0" fontId="6" fillId="0" borderId="8" xfId="0" applyFont="1" applyBorder="1" applyAlignment="1">
      <alignment wrapText="1"/>
    </xf>
    <xf numFmtId="0" fontId="0" fillId="17" borderId="22" xfId="0" applyFill="1" applyBorder="1" applyAlignment="1">
      <alignment horizontal="center" vertical="center"/>
    </xf>
    <xf numFmtId="0" fontId="0" fillId="17" borderId="10" xfId="0" applyFill="1" applyBorder="1" applyAlignment="1">
      <alignment horizontal="center" vertical="center"/>
    </xf>
    <xf numFmtId="0" fontId="0" fillId="17" borderId="10" xfId="0" applyFill="1" applyBorder="1" applyAlignment="1">
      <alignment vertical="center"/>
    </xf>
    <xf numFmtId="0" fontId="0" fillId="17" borderId="11" xfId="0" applyFill="1" applyBorder="1" applyAlignment="1">
      <alignment wrapText="1"/>
    </xf>
    <xf numFmtId="0" fontId="0" fillId="17" borderId="12" xfId="0" applyFill="1" applyBorder="1" applyAlignment="1">
      <alignment horizontal="center" vertical="center"/>
    </xf>
    <xf numFmtId="0" fontId="6" fillId="17" borderId="33" xfId="0" applyFont="1" applyFill="1" applyBorder="1" applyAlignment="1">
      <alignment horizontal="center" vertical="center"/>
    </xf>
    <xf numFmtId="0" fontId="6" fillId="17" borderId="5" xfId="0" applyFont="1" applyFill="1" applyBorder="1" applyAlignment="1">
      <alignment vertical="center"/>
    </xf>
    <xf numFmtId="0" fontId="0" fillId="17" borderId="6" xfId="0" applyFill="1" applyBorder="1" applyAlignment="1">
      <alignment wrapText="1"/>
    </xf>
    <xf numFmtId="0" fontId="6" fillId="17" borderId="31" xfId="0" applyFont="1" applyFill="1" applyBorder="1" applyAlignment="1">
      <alignment horizontal="center" vertical="center"/>
    </xf>
    <xf numFmtId="0" fontId="6" fillId="17" borderId="8" xfId="0" applyFont="1" applyFill="1" applyBorder="1" applyAlignment="1">
      <alignment vertical="center"/>
    </xf>
    <xf numFmtId="0" fontId="0" fillId="17" borderId="14" xfId="0" applyFill="1" applyBorder="1" applyAlignment="1">
      <alignment horizontal="center" vertical="center"/>
    </xf>
    <xf numFmtId="0" fontId="6" fillId="17" borderId="38" xfId="0" applyFont="1" applyFill="1" applyBorder="1" applyAlignment="1">
      <alignment horizontal="center" vertical="center"/>
    </xf>
    <xf numFmtId="0" fontId="6" fillId="17" borderId="15" xfId="0" applyFont="1" applyFill="1" applyBorder="1" applyAlignment="1">
      <alignment vertical="center"/>
    </xf>
    <xf numFmtId="0" fontId="0" fillId="17" borderId="16" xfId="0" applyFill="1" applyBorder="1" applyAlignment="1">
      <alignment wrapText="1"/>
    </xf>
    <xf numFmtId="0" fontId="0" fillId="14" borderId="58" xfId="0" applyFill="1" applyBorder="1" applyAlignment="1">
      <alignment horizontal="center" vertical="center"/>
    </xf>
    <xf numFmtId="0" fontId="0" fillId="14" borderId="7" xfId="0" applyFill="1" applyBorder="1" applyAlignment="1">
      <alignment horizontal="center" vertical="center" wrapText="1"/>
    </xf>
    <xf numFmtId="0" fontId="0" fillId="14" borderId="42" xfId="0" applyFill="1" applyBorder="1" applyAlignment="1">
      <alignment vertical="center"/>
    </xf>
    <xf numFmtId="0" fontId="0" fillId="14" borderId="35" xfId="0" applyFill="1" applyBorder="1" applyAlignment="1">
      <alignment wrapText="1"/>
    </xf>
    <xf numFmtId="0" fontId="0" fillId="14" borderId="59" xfId="0" applyFill="1" applyBorder="1" applyAlignment="1">
      <alignment horizontal="center" vertical="center"/>
    </xf>
    <xf numFmtId="0" fontId="0" fillId="14" borderId="37" xfId="0" applyFill="1" applyBorder="1" applyAlignment="1">
      <alignment horizontal="center" vertical="center" wrapText="1"/>
    </xf>
    <xf numFmtId="0" fontId="0" fillId="14" borderId="15" xfId="0" applyFill="1" applyBorder="1" applyAlignment="1">
      <alignment vertical="center"/>
    </xf>
    <xf numFmtId="0" fontId="0" fillId="14" borderId="16" xfId="0" applyFill="1" applyBorder="1" applyAlignment="1">
      <alignment wrapText="1"/>
    </xf>
    <xf numFmtId="0" fontId="0" fillId="14" borderId="60" xfId="0" applyFill="1" applyBorder="1" applyAlignment="1">
      <alignment horizontal="center" vertical="center"/>
    </xf>
    <xf numFmtId="0" fontId="6" fillId="14" borderId="4" xfId="0" applyFont="1" applyFill="1" applyBorder="1" applyAlignment="1">
      <alignment horizontal="center" vertical="center" wrapText="1"/>
    </xf>
    <xf numFmtId="0" fontId="6" fillId="14" borderId="5" xfId="0" applyFont="1" applyFill="1" applyBorder="1" applyAlignment="1">
      <alignment vertical="center"/>
    </xf>
    <xf numFmtId="0" fontId="0" fillId="14" borderId="6" xfId="0" applyFill="1" applyBorder="1" applyAlignment="1">
      <alignment wrapText="1"/>
    </xf>
    <xf numFmtId="0" fontId="0" fillId="14" borderId="36" xfId="0" applyFill="1" applyBorder="1" applyAlignment="1">
      <alignment horizontal="center" vertical="center"/>
    </xf>
    <xf numFmtId="0" fontId="6" fillId="14" borderId="7" xfId="0" applyFont="1" applyFill="1" applyBorder="1" applyAlignment="1">
      <alignment horizontal="center" vertical="center" wrapText="1"/>
    </xf>
    <xf numFmtId="0" fontId="6" fillId="14" borderId="8" xfId="0" applyFont="1" applyFill="1" applyBorder="1" applyAlignment="1">
      <alignment vertical="center"/>
    </xf>
    <xf numFmtId="0" fontId="6" fillId="14" borderId="37" xfId="0" applyFont="1" applyFill="1" applyBorder="1" applyAlignment="1">
      <alignment horizontal="center" vertical="center" wrapText="1"/>
    </xf>
    <xf numFmtId="0" fontId="6" fillId="14" borderId="15" xfId="0" applyFont="1" applyFill="1" applyBorder="1" applyAlignment="1">
      <alignment vertical="center"/>
    </xf>
    <xf numFmtId="0" fontId="0" fillId="15" borderId="59" xfId="0" applyFill="1" applyBorder="1" applyAlignment="1">
      <alignment horizontal="center" vertical="center"/>
    </xf>
    <xf numFmtId="0" fontId="0" fillId="15" borderId="12" xfId="0" applyFill="1" applyBorder="1" applyAlignment="1">
      <alignment horizontal="center" vertical="center"/>
    </xf>
    <xf numFmtId="0" fontId="0" fillId="15" borderId="61" xfId="0" applyFill="1" applyBorder="1" applyAlignment="1">
      <alignment vertical="center"/>
    </xf>
    <xf numFmtId="0" fontId="0" fillId="15" borderId="6" xfId="0" applyFill="1" applyBorder="1" applyAlignment="1">
      <alignment wrapText="1"/>
    </xf>
    <xf numFmtId="0" fontId="0" fillId="15" borderId="43" xfId="0" applyFill="1" applyBorder="1" applyAlignment="1">
      <alignment vertical="center"/>
    </xf>
    <xf numFmtId="0" fontId="0" fillId="15" borderId="60" xfId="0" applyFill="1" applyBorder="1" applyAlignment="1">
      <alignment horizontal="center" vertical="center"/>
    </xf>
    <xf numFmtId="0" fontId="0" fillId="15" borderId="22" xfId="0" applyFill="1" applyBorder="1" applyAlignment="1">
      <alignment horizontal="center" vertical="center"/>
    </xf>
    <xf numFmtId="0" fontId="0" fillId="15" borderId="45" xfId="0" applyFill="1" applyBorder="1" applyAlignment="1">
      <alignment vertical="center"/>
    </xf>
    <xf numFmtId="0" fontId="0" fillId="15" borderId="11" xfId="0" applyFill="1" applyBorder="1" applyAlignment="1">
      <alignment wrapText="1"/>
    </xf>
    <xf numFmtId="0" fontId="0" fillId="15" borderId="23" xfId="0" applyFill="1" applyBorder="1" applyAlignment="1">
      <alignment horizontal="center" vertical="center"/>
    </xf>
    <xf numFmtId="0" fontId="6" fillId="15" borderId="4" xfId="0" applyFont="1" applyFill="1" applyBorder="1" applyAlignment="1">
      <alignment horizontal="center" vertical="center"/>
    </xf>
    <xf numFmtId="0" fontId="6" fillId="15" borderId="5" xfId="0" applyFont="1" applyFill="1" applyBorder="1" applyAlignment="1">
      <alignment vertical="center"/>
    </xf>
    <xf numFmtId="0" fontId="0" fillId="15" borderId="36" xfId="0" applyFill="1" applyBorder="1" applyAlignment="1">
      <alignment horizontal="center" vertical="center"/>
    </xf>
    <xf numFmtId="0" fontId="6" fillId="15" borderId="7" xfId="0" applyFont="1" applyFill="1" applyBorder="1" applyAlignment="1">
      <alignment horizontal="center" vertical="center"/>
    </xf>
    <xf numFmtId="0" fontId="6" fillId="15" borderId="8" xfId="0" applyFont="1" applyFill="1" applyBorder="1" applyAlignment="1">
      <alignment vertical="center"/>
    </xf>
    <xf numFmtId="0" fontId="0" fillId="15" borderId="17" xfId="0" applyFill="1" applyBorder="1" applyAlignment="1">
      <alignment horizontal="center" vertical="center"/>
    </xf>
    <xf numFmtId="0" fontId="6" fillId="15" borderId="37" xfId="0" applyFont="1" applyFill="1" applyBorder="1" applyAlignment="1">
      <alignment horizontal="center" vertical="center"/>
    </xf>
    <xf numFmtId="0" fontId="6" fillId="15" borderId="15" xfId="0" applyFont="1" applyFill="1" applyBorder="1" applyAlignment="1">
      <alignment vertical="center"/>
    </xf>
    <xf numFmtId="0" fontId="5" fillId="6" borderId="0" xfId="0" applyFont="1" applyFill="1"/>
    <xf numFmtId="0" fontId="0" fillId="0" borderId="0" xfId="0" applyAlignment="1">
      <alignment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645458</xdr:colOff>
      <xdr:row>23</xdr:row>
      <xdr:rowOff>62753</xdr:rowOff>
    </xdr:from>
    <xdr:to>
      <xdr:col>10</xdr:col>
      <xdr:colOff>1255058</xdr:colOff>
      <xdr:row>25</xdr:row>
      <xdr:rowOff>277905</xdr:rowOff>
    </xdr:to>
    <xdr:sp>
      <xdr:nvSpPr>
        <xdr:cNvPr id="2" name="Down Arrow 1"/>
        <xdr:cNvSpPr/>
      </xdr:nvSpPr>
      <xdr:spPr>
        <a:xfrm rot="10800000">
          <a:off x="14627860" y="6043930"/>
          <a:ext cx="609600" cy="7962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10</xdr:col>
      <xdr:colOff>627528</xdr:colOff>
      <xdr:row>36</xdr:row>
      <xdr:rowOff>44824</xdr:rowOff>
    </xdr:from>
    <xdr:to>
      <xdr:col>10</xdr:col>
      <xdr:colOff>1237128</xdr:colOff>
      <xdr:row>39</xdr:row>
      <xdr:rowOff>134469</xdr:rowOff>
    </xdr:to>
    <xdr:sp>
      <xdr:nvSpPr>
        <xdr:cNvPr id="4" name="Down Arrow 3"/>
        <xdr:cNvSpPr/>
      </xdr:nvSpPr>
      <xdr:spPr>
        <a:xfrm>
          <a:off x="14610080" y="9674860"/>
          <a:ext cx="609600" cy="68961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10</xdr:col>
      <xdr:colOff>537882</xdr:colOff>
      <xdr:row>49</xdr:row>
      <xdr:rowOff>62753</xdr:rowOff>
    </xdr:from>
    <xdr:to>
      <xdr:col>10</xdr:col>
      <xdr:colOff>1344706</xdr:colOff>
      <xdr:row>51</xdr:row>
      <xdr:rowOff>143434</xdr:rowOff>
    </xdr:to>
    <xdr:sp>
      <xdr:nvSpPr>
        <xdr:cNvPr id="5" name="Down Arrow 4"/>
        <xdr:cNvSpPr/>
      </xdr:nvSpPr>
      <xdr:spPr>
        <a:xfrm rot="10800000">
          <a:off x="14520545" y="12950825"/>
          <a:ext cx="806450" cy="8737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E11" sqref="E11"/>
    </sheetView>
  </sheetViews>
  <sheetFormatPr defaultColWidth="9" defaultRowHeight="15" outlineLevelRow="2" outlineLevelCol="3"/>
  <cols>
    <col min="1" max="1" width="14.4285714285714" customWidth="1"/>
    <col min="2" max="2" width="21.4285714285714" customWidth="1"/>
    <col min="3" max="3" width="24.1428571428571" customWidth="1"/>
  </cols>
  <sheetData>
    <row r="1" spans="1:4">
      <c r="A1" s="486" t="s">
        <v>0</v>
      </c>
      <c r="B1" s="486" t="s">
        <v>1</v>
      </c>
      <c r="C1" s="486" t="s">
        <v>2</v>
      </c>
      <c r="D1" s="486" t="s">
        <v>3</v>
      </c>
    </row>
    <row r="2" ht="135" spans="1:2">
      <c r="A2" t="s">
        <v>4</v>
      </c>
      <c r="B2" s="487" t="s">
        <v>5</v>
      </c>
    </row>
    <row r="3" ht="69.6" customHeight="1" spans="1:3">
      <c r="A3" t="s">
        <v>6</v>
      </c>
      <c r="C3" s="487" t="s">
        <v>7</v>
      </c>
    </row>
  </sheetData>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22" workbookViewId="0">
      <selection activeCell="E10" sqref="E10"/>
    </sheetView>
  </sheetViews>
  <sheetFormatPr defaultColWidth="9" defaultRowHeight="15" outlineLevelCol="4"/>
  <cols>
    <col min="1" max="1" width="7" customWidth="1"/>
    <col min="2" max="2" width="29" customWidth="1"/>
    <col min="3" max="3" width="44.7142857142857" customWidth="1"/>
    <col min="4" max="4" width="45.4285714285714" customWidth="1"/>
    <col min="5" max="5" width="40.1428571428571" customWidth="1"/>
  </cols>
  <sheetData>
    <row r="1" ht="21.75" spans="1:3">
      <c r="A1" s="394" t="s">
        <v>8</v>
      </c>
      <c r="B1" s="395"/>
      <c r="C1" s="396"/>
    </row>
    <row r="2" ht="18.75" customHeight="1" spans="1:3">
      <c r="A2" s="397" t="s">
        <v>9</v>
      </c>
      <c r="B2" s="398" t="s">
        <v>8</v>
      </c>
      <c r="C2" s="399" t="s">
        <v>10</v>
      </c>
    </row>
    <row r="3" ht="30" spans="1:3">
      <c r="A3" s="400">
        <v>1</v>
      </c>
      <c r="B3" s="12" t="s">
        <v>11</v>
      </c>
      <c r="C3" s="401" t="s">
        <v>12</v>
      </c>
    </row>
    <row r="4" ht="30" spans="1:3">
      <c r="A4" s="400">
        <v>2</v>
      </c>
      <c r="B4" s="12" t="s">
        <v>13</v>
      </c>
      <c r="C4" s="401" t="s">
        <v>14</v>
      </c>
    </row>
    <row r="5" spans="1:3">
      <c r="A5" s="400">
        <v>3</v>
      </c>
      <c r="B5" s="12" t="s">
        <v>15</v>
      </c>
      <c r="C5" s="401" t="s">
        <v>16</v>
      </c>
    </row>
    <row r="6" ht="41.25" customHeight="1" spans="1:3">
      <c r="A6" s="402">
        <v>3</v>
      </c>
      <c r="B6" s="23" t="s">
        <v>17</v>
      </c>
      <c r="C6" s="403" t="s">
        <v>18</v>
      </c>
    </row>
    <row r="7" ht="15.75" spans="1:3">
      <c r="A7" s="157"/>
      <c r="B7" s="157"/>
      <c r="C7" s="157"/>
    </row>
    <row r="8" ht="21.75" spans="1:4">
      <c r="A8" s="404" t="s">
        <v>19</v>
      </c>
      <c r="B8" s="405"/>
      <c r="C8" s="405"/>
      <c r="D8" s="406"/>
    </row>
    <row r="9" ht="19.5" customHeight="1" spans="1:4">
      <c r="A9" s="407" t="s">
        <v>9</v>
      </c>
      <c r="B9" s="408" t="s">
        <v>20</v>
      </c>
      <c r="C9" s="408" t="s">
        <v>21</v>
      </c>
      <c r="D9" s="409" t="s">
        <v>10</v>
      </c>
    </row>
    <row r="10" ht="30" spans="1:4">
      <c r="A10" s="410">
        <v>1</v>
      </c>
      <c r="B10" s="411" t="s">
        <v>22</v>
      </c>
      <c r="C10" s="412" t="s">
        <v>23</v>
      </c>
      <c r="D10" s="413" t="s">
        <v>24</v>
      </c>
    </row>
    <row r="11" ht="30" spans="1:4">
      <c r="A11" s="410"/>
      <c r="B11" s="411"/>
      <c r="C11" s="412" t="s">
        <v>25</v>
      </c>
      <c r="D11" s="413" t="s">
        <v>26</v>
      </c>
    </row>
    <row r="12" ht="30" spans="1:4">
      <c r="A12" s="410"/>
      <c r="B12" s="411"/>
      <c r="C12" s="412" t="s">
        <v>27</v>
      </c>
      <c r="D12" s="413" t="s">
        <v>28</v>
      </c>
    </row>
    <row r="13" ht="30" spans="1:4">
      <c r="A13" s="410"/>
      <c r="B13" s="411"/>
      <c r="C13" s="412" t="s">
        <v>29</v>
      </c>
      <c r="D13" s="413" t="s">
        <v>30</v>
      </c>
    </row>
    <row r="14" ht="30" spans="1:4">
      <c r="A14" s="414">
        <v>2</v>
      </c>
      <c r="B14" s="415" t="s">
        <v>13</v>
      </c>
      <c r="C14" s="416" t="s">
        <v>31</v>
      </c>
      <c r="D14" s="417" t="s">
        <v>32</v>
      </c>
    </row>
    <row r="15" ht="30" spans="1:4">
      <c r="A15" s="414"/>
      <c r="B15" s="415"/>
      <c r="C15" s="416" t="s">
        <v>33</v>
      </c>
      <c r="D15" s="417" t="s">
        <v>34</v>
      </c>
    </row>
    <row r="16" ht="30" spans="1:4">
      <c r="A16" s="414"/>
      <c r="B16" s="415"/>
      <c r="C16" s="416" t="s">
        <v>35</v>
      </c>
      <c r="D16" s="417" t="s">
        <v>36</v>
      </c>
    </row>
    <row r="17" ht="30.75" customHeight="1" spans="1:4">
      <c r="A17" s="414"/>
      <c r="B17" s="415"/>
      <c r="C17" s="416" t="s">
        <v>29</v>
      </c>
      <c r="D17" s="417" t="s">
        <v>37</v>
      </c>
    </row>
    <row r="18" ht="33" customHeight="1" spans="1:4">
      <c r="A18" s="418">
        <v>3</v>
      </c>
      <c r="B18" s="387" t="s">
        <v>15</v>
      </c>
      <c r="C18" s="419" t="s">
        <v>31</v>
      </c>
      <c r="D18" s="420" t="s">
        <v>38</v>
      </c>
    </row>
    <row r="19" ht="36" customHeight="1" spans="1:5">
      <c r="A19" s="418"/>
      <c r="B19" s="387"/>
      <c r="C19" s="419" t="s">
        <v>33</v>
      </c>
      <c r="D19" s="420" t="s">
        <v>39</v>
      </c>
      <c r="E19" s="421"/>
    </row>
    <row r="20" ht="40.5" customHeight="1" spans="1:5">
      <c r="A20" s="422"/>
      <c r="B20" s="423"/>
      <c r="C20" s="424" t="s">
        <v>35</v>
      </c>
      <c r="D20" s="425" t="s">
        <v>40</v>
      </c>
      <c r="E20" s="426"/>
    </row>
    <row r="21" spans="1:4">
      <c r="A21" s="157"/>
      <c r="B21" s="157"/>
      <c r="C21" s="157"/>
      <c r="D21" s="157"/>
    </row>
    <row r="22" spans="1:4">
      <c r="A22" s="157"/>
      <c r="B22" s="157"/>
      <c r="C22" s="157"/>
      <c r="D22" s="157"/>
    </row>
    <row r="23" spans="1:4">
      <c r="A23" s="157"/>
      <c r="B23" s="157"/>
      <c r="C23" s="427"/>
      <c r="D23" s="157"/>
    </row>
    <row r="24" ht="23.25" spans="1:4">
      <c r="A24" s="157"/>
      <c r="B24" s="428" t="s">
        <v>41</v>
      </c>
      <c r="C24" s="428"/>
      <c r="D24" s="157"/>
    </row>
    <row r="25" ht="15.75" spans="1:4">
      <c r="A25" s="157"/>
      <c r="B25" s="157"/>
      <c r="C25" s="157"/>
      <c r="D25" s="157"/>
    </row>
    <row r="26" ht="21.75" spans="1:3">
      <c r="A26" s="394" t="s">
        <v>8</v>
      </c>
      <c r="B26" s="395"/>
      <c r="C26" s="396"/>
    </row>
    <row r="27" ht="15.75" spans="1:3">
      <c r="A27" s="397" t="s">
        <v>9</v>
      </c>
      <c r="B27" s="398" t="s">
        <v>8</v>
      </c>
      <c r="C27" s="399" t="s">
        <v>10</v>
      </c>
    </row>
    <row r="28" ht="30" spans="1:3">
      <c r="A28" s="400">
        <v>1</v>
      </c>
      <c r="B28" s="12" t="s">
        <v>11</v>
      </c>
      <c r="C28" s="401" t="s">
        <v>12</v>
      </c>
    </row>
    <row r="29" ht="45" spans="1:3">
      <c r="A29" s="400"/>
      <c r="B29" s="429" t="s">
        <v>42</v>
      </c>
      <c r="C29" s="430" t="s">
        <v>43</v>
      </c>
    </row>
    <row r="30" ht="30" spans="1:3">
      <c r="A30" s="400">
        <v>2</v>
      </c>
      <c r="B30" s="12" t="s">
        <v>13</v>
      </c>
      <c r="C30" s="401" t="s">
        <v>14</v>
      </c>
    </row>
    <row r="31" ht="45" spans="1:3">
      <c r="A31" s="400"/>
      <c r="B31" s="431" t="s">
        <v>44</v>
      </c>
      <c r="C31" s="430" t="s">
        <v>45</v>
      </c>
    </row>
    <row r="32" spans="1:3">
      <c r="A32" s="400"/>
      <c r="B32" s="12"/>
      <c r="C32" s="401"/>
    </row>
    <row r="33" spans="1:3">
      <c r="A33" s="400">
        <v>3</v>
      </c>
      <c r="B33" s="12" t="s">
        <v>15</v>
      </c>
      <c r="C33" s="401" t="s">
        <v>16</v>
      </c>
    </row>
    <row r="34" ht="30" spans="1:3">
      <c r="A34" s="432"/>
      <c r="B34" s="433" t="s">
        <v>46</v>
      </c>
      <c r="C34" s="434" t="s">
        <v>47</v>
      </c>
    </row>
    <row r="35" ht="30" spans="1:3">
      <c r="A35" s="432">
        <v>3</v>
      </c>
      <c r="B35" s="379" t="s">
        <v>17</v>
      </c>
      <c r="C35" s="435" t="s">
        <v>18</v>
      </c>
    </row>
    <row r="36" ht="30" spans="1:3">
      <c r="A36" s="51"/>
      <c r="B36" s="175" t="s">
        <v>48</v>
      </c>
      <c r="C36" s="436" t="s">
        <v>49</v>
      </c>
    </row>
    <row r="37" ht="15.75" spans="1:3">
      <c r="A37" s="157"/>
      <c r="B37" s="157"/>
      <c r="C37" s="157"/>
    </row>
    <row r="38" ht="21.75" spans="1:4">
      <c r="A38" s="404" t="s">
        <v>19</v>
      </c>
      <c r="B38" s="405"/>
      <c r="C38" s="405"/>
      <c r="D38" s="406"/>
    </row>
    <row r="39" spans="1:4">
      <c r="A39" s="407" t="s">
        <v>9</v>
      </c>
      <c r="B39" s="408" t="s">
        <v>20</v>
      </c>
      <c r="C39" s="408" t="s">
        <v>21</v>
      </c>
      <c r="D39" s="409" t="s">
        <v>10</v>
      </c>
    </row>
    <row r="40" ht="30" spans="1:4">
      <c r="A40" s="410">
        <v>1</v>
      </c>
      <c r="B40" s="411" t="s">
        <v>22</v>
      </c>
      <c r="C40" s="412" t="s">
        <v>23</v>
      </c>
      <c r="D40" s="413" t="s">
        <v>24</v>
      </c>
    </row>
    <row r="41" ht="30" spans="1:4">
      <c r="A41" s="410"/>
      <c r="B41" s="411"/>
      <c r="C41" s="412" t="s">
        <v>25</v>
      </c>
      <c r="D41" s="413" t="s">
        <v>26</v>
      </c>
    </row>
    <row r="42" ht="30" spans="1:4">
      <c r="A42" s="410"/>
      <c r="B42" s="411"/>
      <c r="C42" s="412" t="s">
        <v>27</v>
      </c>
      <c r="D42" s="413" t="s">
        <v>28</v>
      </c>
    </row>
    <row r="43" ht="30.75" spans="1:4">
      <c r="A43" s="437"/>
      <c r="B43" s="438"/>
      <c r="C43" s="439" t="s">
        <v>29</v>
      </c>
      <c r="D43" s="440" t="s">
        <v>30</v>
      </c>
    </row>
    <row r="44" spans="1:4">
      <c r="A44" s="441"/>
      <c r="B44" s="442" t="s">
        <v>42</v>
      </c>
      <c r="C44" s="443" t="s">
        <v>50</v>
      </c>
      <c r="D44" s="444"/>
    </row>
    <row r="45" spans="1:4">
      <c r="A45" s="410"/>
      <c r="B45" s="445"/>
      <c r="C45" s="446" t="s">
        <v>51</v>
      </c>
      <c r="D45" s="413"/>
    </row>
    <row r="46" spans="1:4">
      <c r="A46" s="410"/>
      <c r="B46" s="445"/>
      <c r="C46" s="446" t="s">
        <v>52</v>
      </c>
      <c r="D46" s="413"/>
    </row>
    <row r="47" ht="15.75" spans="1:4">
      <c r="A47" s="447"/>
      <c r="B47" s="448"/>
      <c r="C47" s="449" t="s">
        <v>53</v>
      </c>
      <c r="D47" s="450"/>
    </row>
    <row r="48" ht="30" spans="1:4">
      <c r="A48" s="451">
        <v>2</v>
      </c>
      <c r="B48" s="452" t="s">
        <v>54</v>
      </c>
      <c r="C48" s="453" t="s">
        <v>31</v>
      </c>
      <c r="D48" s="454" t="s">
        <v>32</v>
      </c>
    </row>
    <row r="49" ht="30" spans="1:4">
      <c r="A49" s="455"/>
      <c r="B49" s="452"/>
      <c r="C49" s="416" t="s">
        <v>33</v>
      </c>
      <c r="D49" s="417" t="s">
        <v>34</v>
      </c>
    </row>
    <row r="50" ht="30" spans="1:4">
      <c r="A50" s="455"/>
      <c r="B50" s="452"/>
      <c r="C50" s="416" t="s">
        <v>35</v>
      </c>
      <c r="D50" s="417" t="s">
        <v>36</v>
      </c>
    </row>
    <row r="51" ht="30.75" spans="1:4">
      <c r="A51" s="455"/>
      <c r="B51" s="456"/>
      <c r="C51" s="457" t="s">
        <v>29</v>
      </c>
      <c r="D51" s="458" t="s">
        <v>37</v>
      </c>
    </row>
    <row r="52" spans="1:4">
      <c r="A52" s="459"/>
      <c r="B52" s="460" t="s">
        <v>44</v>
      </c>
      <c r="C52" s="461" t="s">
        <v>50</v>
      </c>
      <c r="D52" s="462"/>
    </row>
    <row r="53" spans="1:4">
      <c r="A53" s="463"/>
      <c r="B53" s="464"/>
      <c r="C53" s="465" t="s">
        <v>55</v>
      </c>
      <c r="D53" s="417"/>
    </row>
    <row r="54" spans="1:4">
      <c r="A54" s="463"/>
      <c r="B54" s="464"/>
      <c r="C54" s="465" t="s">
        <v>56</v>
      </c>
      <c r="D54" s="417"/>
    </row>
    <row r="55" ht="15.75" spans="1:4">
      <c r="A55" s="451"/>
      <c r="B55" s="466"/>
      <c r="C55" s="467" t="s">
        <v>53</v>
      </c>
      <c r="D55" s="458"/>
    </row>
    <row r="56" ht="30" spans="1:4">
      <c r="A56" s="468">
        <v>3</v>
      </c>
      <c r="B56" s="469" t="s">
        <v>15</v>
      </c>
      <c r="C56" s="470" t="s">
        <v>31</v>
      </c>
      <c r="D56" s="471" t="s">
        <v>38</v>
      </c>
    </row>
    <row r="57" ht="30" spans="1:4">
      <c r="A57" s="468"/>
      <c r="B57" s="418"/>
      <c r="C57" s="472" t="s">
        <v>33</v>
      </c>
      <c r="D57" s="420" t="s">
        <v>39</v>
      </c>
    </row>
    <row r="58" ht="30.75" spans="1:4">
      <c r="A58" s="473"/>
      <c r="B58" s="474"/>
      <c r="C58" s="475" t="s">
        <v>35</v>
      </c>
      <c r="D58" s="476" t="s">
        <v>40</v>
      </c>
    </row>
    <row r="59" spans="1:4">
      <c r="A59" s="477"/>
      <c r="B59" s="478" t="s">
        <v>46</v>
      </c>
      <c r="C59" s="479" t="s">
        <v>50</v>
      </c>
      <c r="D59" s="471"/>
    </row>
    <row r="60" spans="1:4">
      <c r="A60" s="480"/>
      <c r="B60" s="481"/>
      <c r="C60" s="482" t="s">
        <v>55</v>
      </c>
      <c r="D60" s="420"/>
    </row>
    <row r="61" ht="15.75" spans="1:4">
      <c r="A61" s="483"/>
      <c r="B61" s="484"/>
      <c r="C61" s="485" t="s">
        <v>57</v>
      </c>
      <c r="D61" s="425"/>
    </row>
  </sheetData>
  <mergeCells count="21">
    <mergeCell ref="A1:C1"/>
    <mergeCell ref="A8:D8"/>
    <mergeCell ref="B24:C24"/>
    <mergeCell ref="A26:C26"/>
    <mergeCell ref="A38:D38"/>
    <mergeCell ref="A10:A13"/>
    <mergeCell ref="A14:A17"/>
    <mergeCell ref="A18:A20"/>
    <mergeCell ref="A40:A43"/>
    <mergeCell ref="A48:A51"/>
    <mergeCell ref="A52:A55"/>
    <mergeCell ref="A56:A58"/>
    <mergeCell ref="B10:B13"/>
    <mergeCell ref="B14:B17"/>
    <mergeCell ref="B18:B20"/>
    <mergeCell ref="B40:B43"/>
    <mergeCell ref="B44:B47"/>
    <mergeCell ref="B48:B51"/>
    <mergeCell ref="B52:B55"/>
    <mergeCell ref="B56:B58"/>
    <mergeCell ref="B59:B61"/>
  </mergeCell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zoomScale="85" zoomScaleNormal="85" workbookViewId="0">
      <selection activeCell="F22" sqref="F22"/>
    </sheetView>
  </sheetViews>
  <sheetFormatPr defaultColWidth="9" defaultRowHeight="15" outlineLevelCol="7"/>
  <cols>
    <col min="2" max="2" width="18.5714285714286" customWidth="1"/>
    <col min="3" max="3" width="25.8571428571429" style="2" customWidth="1"/>
    <col min="4" max="4" width="30.8571428571429" customWidth="1"/>
    <col min="5" max="5" width="24.7142857142857" customWidth="1"/>
    <col min="6" max="6" width="27.7142857142857" customWidth="1"/>
    <col min="7" max="7" width="46" customWidth="1"/>
    <col min="8" max="8" width="39.8571428571429" customWidth="1"/>
  </cols>
  <sheetData>
    <row r="1" s="1" customFormat="1" ht="50.25" customHeight="1" spans="1:8">
      <c r="A1" s="353" t="s">
        <v>9</v>
      </c>
      <c r="B1" s="354" t="s">
        <v>20</v>
      </c>
      <c r="C1" s="354" t="s">
        <v>58</v>
      </c>
      <c r="D1" s="354" t="s">
        <v>59</v>
      </c>
      <c r="E1" s="354" t="s">
        <v>60</v>
      </c>
      <c r="F1" s="354" t="s">
        <v>61</v>
      </c>
      <c r="G1" s="355" t="s">
        <v>62</v>
      </c>
      <c r="H1"/>
    </row>
    <row r="2" ht="86.25" customHeight="1" spans="1:8">
      <c r="A2" s="356">
        <v>1</v>
      </c>
      <c r="B2" s="357" t="s">
        <v>11</v>
      </c>
      <c r="C2" s="358" t="s">
        <v>31</v>
      </c>
      <c r="D2" s="359" t="s">
        <v>63</v>
      </c>
      <c r="E2" s="360" t="s">
        <v>64</v>
      </c>
      <c r="F2" s="360" t="s">
        <v>65</v>
      </c>
      <c r="G2" s="361"/>
      <c r="H2" t="s">
        <v>66</v>
      </c>
    </row>
    <row r="3" ht="82.5" customHeight="1" spans="1:7">
      <c r="A3" s="19"/>
      <c r="B3" s="362"/>
      <c r="C3" s="12" t="s">
        <v>33</v>
      </c>
      <c r="D3" s="363" t="s">
        <v>63</v>
      </c>
      <c r="E3" s="364" t="s">
        <v>64</v>
      </c>
      <c r="F3" s="364" t="s">
        <v>65</v>
      </c>
      <c r="G3" s="365"/>
    </row>
    <row r="4" ht="76.5" customHeight="1" spans="1:7">
      <c r="A4" s="19"/>
      <c r="B4" s="362"/>
      <c r="C4" s="12" t="s">
        <v>67</v>
      </c>
      <c r="D4" s="363" t="s">
        <v>63</v>
      </c>
      <c r="E4" s="364" t="s">
        <v>64</v>
      </c>
      <c r="F4" s="364" t="s">
        <v>65</v>
      </c>
      <c r="G4" s="365"/>
    </row>
    <row r="5" ht="79.5" spans="1:7">
      <c r="A5" s="21"/>
      <c r="B5" s="366"/>
      <c r="C5" s="367" t="s">
        <v>29</v>
      </c>
      <c r="D5" s="368" t="s">
        <v>63</v>
      </c>
      <c r="E5" s="369" t="s">
        <v>64</v>
      </c>
      <c r="F5" s="370" t="s">
        <v>68</v>
      </c>
      <c r="G5" s="371"/>
    </row>
    <row r="6" ht="90" customHeight="1" spans="1:7">
      <c r="A6" s="356">
        <v>2</v>
      </c>
      <c r="B6" s="372" t="s">
        <v>13</v>
      </c>
      <c r="C6" s="358" t="s">
        <v>31</v>
      </c>
      <c r="D6" s="373" t="s">
        <v>69</v>
      </c>
      <c r="E6" s="364"/>
      <c r="F6" s="364" t="s">
        <v>65</v>
      </c>
      <c r="G6" s="374" t="s">
        <v>70</v>
      </c>
    </row>
    <row r="7" ht="31.5" spans="1:7">
      <c r="A7" s="19"/>
      <c r="B7" s="375"/>
      <c r="C7" s="12" t="s">
        <v>33</v>
      </c>
      <c r="D7" s="363"/>
      <c r="E7" s="364"/>
      <c r="F7" s="364" t="s">
        <v>65</v>
      </c>
      <c r="G7" s="376"/>
    </row>
    <row r="8" ht="46.5" customHeight="1" spans="1:7">
      <c r="A8" s="19"/>
      <c r="B8" s="375"/>
      <c r="C8" s="12" t="s">
        <v>71</v>
      </c>
      <c r="D8" s="363"/>
      <c r="E8" s="364"/>
      <c r="F8" s="364" t="s">
        <v>65</v>
      </c>
      <c r="G8" s="376"/>
    </row>
    <row r="9" ht="51.75" customHeight="1" spans="1:7">
      <c r="A9" s="377"/>
      <c r="B9" s="378"/>
      <c r="C9" s="379" t="s">
        <v>72</v>
      </c>
      <c r="D9" s="380"/>
      <c r="E9" s="381"/>
      <c r="F9" s="382" t="s">
        <v>68</v>
      </c>
      <c r="G9" s="383"/>
    </row>
    <row r="10" ht="31.5" spans="1:7">
      <c r="A10" s="17">
        <v>3</v>
      </c>
      <c r="B10" s="384" t="s">
        <v>73</v>
      </c>
      <c r="C10" s="8" t="s">
        <v>31</v>
      </c>
      <c r="D10" s="385"/>
      <c r="E10" s="386"/>
      <c r="F10" s="386" t="s">
        <v>65</v>
      </c>
      <c r="G10" s="114"/>
    </row>
    <row r="11" ht="31.5" spans="1:7">
      <c r="A11" s="19"/>
      <c r="B11" s="387"/>
      <c r="C11" s="12" t="s">
        <v>33</v>
      </c>
      <c r="D11" s="363"/>
      <c r="E11" s="364"/>
      <c r="F11" s="364" t="s">
        <v>65</v>
      </c>
      <c r="G11" s="100"/>
    </row>
    <row r="12" ht="32.25" spans="1:7">
      <c r="A12" s="377"/>
      <c r="B12" s="388"/>
      <c r="C12" s="379" t="s">
        <v>71</v>
      </c>
      <c r="D12" s="380"/>
      <c r="E12" s="381"/>
      <c r="F12" s="381" t="s">
        <v>65</v>
      </c>
      <c r="G12" s="389"/>
    </row>
    <row r="13" ht="46.5" customHeight="1" spans="1:7">
      <c r="A13" s="17">
        <v>4</v>
      </c>
      <c r="B13" s="390" t="s">
        <v>74</v>
      </c>
      <c r="C13" s="8" t="s">
        <v>31</v>
      </c>
      <c r="D13" s="391" t="s">
        <v>69</v>
      </c>
      <c r="E13" s="386"/>
      <c r="F13" s="386" t="s">
        <v>65</v>
      </c>
      <c r="G13" s="114"/>
    </row>
    <row r="14" ht="42.75" customHeight="1" spans="1:7">
      <c r="A14" s="19"/>
      <c r="B14" s="392"/>
      <c r="C14" s="12" t="s">
        <v>33</v>
      </c>
      <c r="D14" s="363"/>
      <c r="E14" s="364"/>
      <c r="F14" s="364" t="s">
        <v>65</v>
      </c>
      <c r="G14" s="100"/>
    </row>
    <row r="15" ht="41.25" customHeight="1" spans="1:7">
      <c r="A15" s="19"/>
      <c r="B15" s="392"/>
      <c r="C15" s="12" t="s">
        <v>71</v>
      </c>
      <c r="D15" s="363"/>
      <c r="E15" s="364"/>
      <c r="F15" s="364" t="s">
        <v>65</v>
      </c>
      <c r="G15" s="100"/>
    </row>
    <row r="16" ht="38.25" customHeight="1" spans="1:7">
      <c r="A16" s="21"/>
      <c r="B16" s="393"/>
      <c r="C16" s="23" t="s">
        <v>72</v>
      </c>
      <c r="D16" s="368"/>
      <c r="E16" s="369"/>
      <c r="F16" s="370" t="s">
        <v>68</v>
      </c>
      <c r="G16" s="102"/>
    </row>
  </sheetData>
  <mergeCells count="10">
    <mergeCell ref="A2:A5"/>
    <mergeCell ref="A6:A9"/>
    <mergeCell ref="A10:A12"/>
    <mergeCell ref="A13:A16"/>
    <mergeCell ref="B2:B5"/>
    <mergeCell ref="B6:B9"/>
    <mergeCell ref="B10:B12"/>
    <mergeCell ref="B13:B16"/>
    <mergeCell ref="G2:G5"/>
    <mergeCell ref="G6:G9"/>
  </mergeCells>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zoomScale="130" zoomScaleNormal="130" topLeftCell="A10" workbookViewId="0">
      <selection activeCell="D21" sqref="D21"/>
    </sheetView>
  </sheetViews>
  <sheetFormatPr defaultColWidth="9" defaultRowHeight="15"/>
  <cols>
    <col min="1" max="1" width="15.7142857142857" customWidth="1"/>
    <col min="2" max="2" width="12.8571428571429" customWidth="1"/>
    <col min="3" max="3" width="8.71428571428571" customWidth="1"/>
    <col min="4" max="4" width="9" customWidth="1"/>
    <col min="6" max="6" width="14.4285714285714" customWidth="1"/>
    <col min="7" max="7" width="15.2857142857143" customWidth="1"/>
    <col min="8" max="8" width="12.5714285714286" customWidth="1"/>
    <col min="9" max="9" width="9.42857142857143" customWidth="1"/>
  </cols>
  <sheetData>
    <row r="1" ht="18.75" spans="1:10">
      <c r="A1" s="326" t="s">
        <v>75</v>
      </c>
      <c r="B1" s="326"/>
      <c r="C1" s="326"/>
      <c r="D1" s="326"/>
      <c r="G1" s="326" t="s">
        <v>76</v>
      </c>
      <c r="H1" s="326"/>
      <c r="I1" s="326"/>
      <c r="J1" s="326"/>
    </row>
    <row r="2" ht="15.75" spans="2:8">
      <c r="B2" s="225">
        <v>2019</v>
      </c>
      <c r="H2" s="225">
        <v>2020</v>
      </c>
    </row>
    <row r="3" spans="1:10">
      <c r="A3" s="327" t="s">
        <v>77</v>
      </c>
      <c r="B3" s="327" t="s">
        <v>78</v>
      </c>
      <c r="C3" s="327" t="s">
        <v>79</v>
      </c>
      <c r="D3" s="327" t="s">
        <v>80</v>
      </c>
      <c r="F3" s="157"/>
      <c r="G3" s="328" t="s">
        <v>77</v>
      </c>
      <c r="H3" s="329" t="s">
        <v>78</v>
      </c>
      <c r="I3" s="329" t="s">
        <v>79</v>
      </c>
      <c r="J3" s="344" t="s">
        <v>80</v>
      </c>
    </row>
    <row r="4" spans="1:10">
      <c r="A4" s="51" t="s">
        <v>81</v>
      </c>
      <c r="B4" s="38">
        <v>11148</v>
      </c>
      <c r="C4" s="330">
        <v>80000</v>
      </c>
      <c r="D4" s="331">
        <f>C4</f>
        <v>80000</v>
      </c>
      <c r="F4" s="157"/>
      <c r="G4" s="332" t="s">
        <v>81</v>
      </c>
      <c r="H4" s="333">
        <v>11148</v>
      </c>
      <c r="I4" s="115">
        <v>80000</v>
      </c>
      <c r="J4" s="345">
        <v>80000</v>
      </c>
    </row>
    <row r="5" spans="1:10">
      <c r="A5" s="51" t="s">
        <v>82</v>
      </c>
      <c r="B5" s="38">
        <v>11146</v>
      </c>
      <c r="C5" s="291">
        <v>0.02</v>
      </c>
      <c r="D5" s="51">
        <f>D4*2/100</f>
        <v>1600</v>
      </c>
      <c r="F5" s="157"/>
      <c r="G5" s="332" t="s">
        <v>83</v>
      </c>
      <c r="H5" s="333">
        <v>111410</v>
      </c>
      <c r="I5" s="346">
        <v>0.02</v>
      </c>
      <c r="J5" s="345">
        <v>1600</v>
      </c>
    </row>
    <row r="6" spans="1:10">
      <c r="A6" s="51" t="s">
        <v>84</v>
      </c>
      <c r="B6" s="38">
        <v>111410</v>
      </c>
      <c r="C6" s="291">
        <v>0.02</v>
      </c>
      <c r="D6" s="51">
        <f>(D4+D5)*2%</f>
        <v>1632</v>
      </c>
      <c r="F6" s="157"/>
      <c r="G6" s="332" t="s">
        <v>82</v>
      </c>
      <c r="H6" s="333">
        <v>11411</v>
      </c>
      <c r="I6" s="346">
        <v>0.02</v>
      </c>
      <c r="J6" s="345">
        <f>(J4+J5)*2/100</f>
        <v>1632</v>
      </c>
    </row>
    <row r="7" spans="1:10">
      <c r="A7" s="51" t="s">
        <v>85</v>
      </c>
      <c r="B7" s="38">
        <v>111411</v>
      </c>
      <c r="C7" s="291">
        <v>0.02</v>
      </c>
      <c r="D7" s="51">
        <f>(D4+D5+D6)*2%</f>
        <v>1664.64</v>
      </c>
      <c r="F7" s="157"/>
      <c r="G7" s="332" t="s">
        <v>86</v>
      </c>
      <c r="H7" s="333">
        <v>11146</v>
      </c>
      <c r="I7" s="346">
        <v>0.02</v>
      </c>
      <c r="J7" s="345">
        <v>1665</v>
      </c>
    </row>
    <row r="8" spans="1:10">
      <c r="A8" s="51" t="s">
        <v>87</v>
      </c>
      <c r="B8" s="38">
        <v>11135</v>
      </c>
      <c r="C8" s="292">
        <v>0.025</v>
      </c>
      <c r="D8" s="51">
        <f>(D4+D5+D6+D7)*2.5%</f>
        <v>2122.416</v>
      </c>
      <c r="F8" s="157"/>
      <c r="G8" s="332" t="s">
        <v>88</v>
      </c>
      <c r="H8" s="333">
        <v>11143</v>
      </c>
      <c r="I8" s="346">
        <v>0.02</v>
      </c>
      <c r="J8" s="345">
        <f>(J4+J5+J6+J7)*2%</f>
        <v>1697.94</v>
      </c>
    </row>
    <row r="9" spans="1:10">
      <c r="A9" s="115" t="s">
        <v>89</v>
      </c>
      <c r="B9" s="38" t="s">
        <v>90</v>
      </c>
      <c r="C9" s="334">
        <v>10000</v>
      </c>
      <c r="D9" s="331">
        <v>10000</v>
      </c>
      <c r="F9" s="157"/>
      <c r="G9" s="332" t="s">
        <v>91</v>
      </c>
      <c r="H9" s="333">
        <v>11182</v>
      </c>
      <c r="I9" s="346">
        <v>0.05</v>
      </c>
      <c r="J9" s="345">
        <v>4330</v>
      </c>
    </row>
    <row r="10" ht="15.75" spans="1:10">
      <c r="A10" s="335" t="s">
        <v>92</v>
      </c>
      <c r="B10" s="336"/>
      <c r="C10" s="51"/>
      <c r="D10" s="337">
        <f>SUM(D4:D9)</f>
        <v>97019.056</v>
      </c>
      <c r="F10" s="157"/>
      <c r="G10" s="332" t="s">
        <v>93</v>
      </c>
      <c r="H10" s="333">
        <v>11135</v>
      </c>
      <c r="I10" s="347">
        <v>0.025</v>
      </c>
      <c r="J10" s="345">
        <v>2274</v>
      </c>
    </row>
    <row r="11" spans="6:10">
      <c r="F11" s="74"/>
      <c r="G11" s="332" t="s">
        <v>94</v>
      </c>
      <c r="H11" s="333">
        <v>1151</v>
      </c>
      <c r="I11" s="348">
        <v>10000</v>
      </c>
      <c r="J11" s="345">
        <v>10000</v>
      </c>
    </row>
    <row r="12" ht="15.75" spans="7:10">
      <c r="G12" s="338" t="s">
        <v>80</v>
      </c>
      <c r="H12" s="339"/>
      <c r="I12" s="349"/>
      <c r="J12" s="350">
        <f>SUM(J4:J11)</f>
        <v>103198.94</v>
      </c>
    </row>
    <row r="13" ht="15.75" spans="1:10">
      <c r="A13" s="253" t="s">
        <v>95</v>
      </c>
      <c r="G13" s="340"/>
      <c r="H13" s="141"/>
      <c r="I13" s="141"/>
      <c r="J13" s="351"/>
    </row>
    <row r="14" ht="15.75"/>
    <row r="15" ht="18.75" spans="7:10">
      <c r="G15" s="341" t="s">
        <v>76</v>
      </c>
      <c r="H15" s="342"/>
      <c r="I15" s="342"/>
      <c r="J15" s="352"/>
    </row>
    <row r="16" ht="20.25" spans="7:10">
      <c r="G16" s="321"/>
      <c r="H16" s="343">
        <v>2021</v>
      </c>
      <c r="I16" s="157"/>
      <c r="J16" s="233"/>
    </row>
    <row r="17" spans="7:10">
      <c r="G17" s="328" t="s">
        <v>77</v>
      </c>
      <c r="H17" s="329" t="s">
        <v>78</v>
      </c>
      <c r="I17" s="329" t="s">
        <v>79</v>
      </c>
      <c r="J17" s="344" t="s">
        <v>80</v>
      </c>
    </row>
    <row r="18" spans="7:10">
      <c r="G18" s="332" t="s">
        <v>81</v>
      </c>
      <c r="H18" s="333">
        <v>11148</v>
      </c>
      <c r="I18" s="115">
        <v>80000</v>
      </c>
      <c r="J18" s="345">
        <v>80000</v>
      </c>
    </row>
    <row r="19" spans="7:10">
      <c r="G19" s="332" t="s">
        <v>83</v>
      </c>
      <c r="H19" s="333">
        <v>111410</v>
      </c>
      <c r="I19" s="346">
        <v>0.02</v>
      </c>
      <c r="J19" s="345">
        <v>1600</v>
      </c>
    </row>
    <row r="20" spans="7:10">
      <c r="G20" s="332" t="s">
        <v>82</v>
      </c>
      <c r="H20" s="333">
        <v>11411</v>
      </c>
      <c r="I20" s="346">
        <v>0.02</v>
      </c>
      <c r="J20" s="345">
        <f>(J18+J19)*2/100</f>
        <v>1632</v>
      </c>
    </row>
    <row r="21" spans="7:10">
      <c r="G21" s="332" t="s">
        <v>86</v>
      </c>
      <c r="H21" s="333">
        <v>11146</v>
      </c>
      <c r="I21" s="346">
        <v>0.02</v>
      </c>
      <c r="J21" s="345">
        <v>1665</v>
      </c>
    </row>
    <row r="22" spans="7:10">
      <c r="G22" s="332" t="s">
        <v>96</v>
      </c>
      <c r="H22" s="333">
        <v>11143</v>
      </c>
      <c r="I22" s="346">
        <v>0.05</v>
      </c>
      <c r="J22" s="345">
        <f>(J18+J19+J20+J21)*5%</f>
        <v>4244.85</v>
      </c>
    </row>
    <row r="23" spans="7:10">
      <c r="G23" s="332" t="s">
        <v>91</v>
      </c>
      <c r="H23" s="333">
        <v>11182</v>
      </c>
      <c r="I23" s="346">
        <v>0.05</v>
      </c>
      <c r="J23" s="345">
        <v>4330</v>
      </c>
    </row>
    <row r="24" spans="7:10">
      <c r="G24" s="332" t="s">
        <v>93</v>
      </c>
      <c r="H24" s="333">
        <v>11135</v>
      </c>
      <c r="I24" s="347">
        <v>0.025</v>
      </c>
      <c r="J24" s="345">
        <v>2274</v>
      </c>
    </row>
    <row r="25" spans="7:10">
      <c r="G25" s="332" t="s">
        <v>94</v>
      </c>
      <c r="H25" s="333">
        <v>1151</v>
      </c>
      <c r="I25" s="348">
        <v>10000</v>
      </c>
      <c r="J25" s="345">
        <v>10000</v>
      </c>
    </row>
    <row r="26" ht="15.75" spans="7:10">
      <c r="G26" s="338" t="s">
        <v>80</v>
      </c>
      <c r="H26" s="339"/>
      <c r="I26" s="349"/>
      <c r="J26" s="350">
        <f>SUM(J18:J25)</f>
        <v>105745.85</v>
      </c>
    </row>
    <row r="27" ht="15.75" spans="7:10">
      <c r="G27" s="340"/>
      <c r="H27" s="141"/>
      <c r="I27" s="141"/>
      <c r="J27" s="351"/>
    </row>
  </sheetData>
  <mergeCells count="4">
    <mergeCell ref="A1:D1"/>
    <mergeCell ref="G1:J1"/>
    <mergeCell ref="A10:B10"/>
    <mergeCell ref="G15:J15"/>
  </mergeCells>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tabSelected="1" topLeftCell="A19" workbookViewId="0">
      <selection activeCell="D26" sqref="D26"/>
    </sheetView>
  </sheetViews>
  <sheetFormatPr defaultColWidth="9" defaultRowHeight="15" outlineLevelCol="4"/>
  <cols>
    <col min="1" max="1" width="25.7142857142857" customWidth="1"/>
    <col min="2" max="2" width="17.5714285714286" customWidth="1"/>
    <col min="3" max="3" width="22.1428571428571" customWidth="1"/>
    <col min="4" max="4" width="72.1428571428571" customWidth="1"/>
    <col min="5" max="5" width="17.2857142857143" customWidth="1"/>
    <col min="6" max="6" width="17.5714285714286" customWidth="1"/>
    <col min="7" max="7" width="8.14285714285714" customWidth="1"/>
    <col min="8" max="8" width="8" customWidth="1"/>
    <col min="9" max="9" width="26.7142857142857" customWidth="1"/>
  </cols>
  <sheetData>
    <row r="1" customHeight="1" spans="1:5">
      <c r="A1" s="264" t="s">
        <v>97</v>
      </c>
      <c r="B1" s="265"/>
      <c r="C1" s="265"/>
      <c r="D1" s="265"/>
      <c r="E1" s="266"/>
    </row>
    <row r="2" ht="15.75" customHeight="1" spans="1:5">
      <c r="A2" s="267"/>
      <c r="B2" s="268"/>
      <c r="C2" s="268"/>
      <c r="D2" s="268"/>
      <c r="E2" s="269"/>
    </row>
    <row r="3" ht="15.75" spans="1:5">
      <c r="A3" s="270" t="s">
        <v>98</v>
      </c>
      <c r="B3" s="271" t="s">
        <v>99</v>
      </c>
      <c r="C3" s="272" t="s">
        <v>100</v>
      </c>
      <c r="D3" s="273" t="s">
        <v>101</v>
      </c>
      <c r="E3" s="274" t="s">
        <v>102</v>
      </c>
    </row>
    <row r="4" customHeight="1" spans="1:5">
      <c r="A4" s="275" t="s">
        <v>103</v>
      </c>
      <c r="B4" s="276">
        <v>11122</v>
      </c>
      <c r="C4" s="277">
        <v>1500</v>
      </c>
      <c r="D4" s="278" t="s">
        <v>104</v>
      </c>
      <c r="E4" s="279" t="s">
        <v>105</v>
      </c>
    </row>
    <row r="5" spans="1:5">
      <c r="A5" s="280" t="s">
        <v>106</v>
      </c>
      <c r="B5" s="281">
        <v>11121</v>
      </c>
      <c r="C5" s="282">
        <v>100</v>
      </c>
      <c r="D5" s="283" t="s">
        <v>104</v>
      </c>
      <c r="E5" s="279"/>
    </row>
    <row r="6" spans="1:5">
      <c r="A6" s="280" t="s">
        <v>91</v>
      </c>
      <c r="B6" s="284">
        <v>11182</v>
      </c>
      <c r="C6" s="285">
        <v>0.05</v>
      </c>
      <c r="D6" s="100" t="s">
        <v>107</v>
      </c>
      <c r="E6" s="279"/>
    </row>
    <row r="7" spans="1:5">
      <c r="A7" s="280" t="s">
        <v>108</v>
      </c>
      <c r="B7" s="284">
        <v>11143</v>
      </c>
      <c r="C7" s="285">
        <v>0.05</v>
      </c>
      <c r="D7" s="100" t="s">
        <v>109</v>
      </c>
      <c r="E7" s="279"/>
    </row>
    <row r="8" spans="1:5">
      <c r="A8" s="55" t="s">
        <v>110</v>
      </c>
      <c r="B8" s="286">
        <v>11123</v>
      </c>
      <c r="C8" s="286">
        <v>100000</v>
      </c>
      <c r="D8" s="287" t="s">
        <v>111</v>
      </c>
      <c r="E8" s="279"/>
    </row>
    <row r="9" spans="1:5">
      <c r="A9" s="55" t="s">
        <v>112</v>
      </c>
      <c r="B9" s="286">
        <v>1161</v>
      </c>
      <c r="C9" s="286">
        <v>20000</v>
      </c>
      <c r="D9" s="288"/>
      <c r="E9" s="279"/>
    </row>
    <row r="10" spans="1:5">
      <c r="A10" s="55" t="s">
        <v>113</v>
      </c>
      <c r="B10" s="286">
        <v>1132</v>
      </c>
      <c r="C10" s="289" t="s">
        <v>114</v>
      </c>
      <c r="D10" s="290" t="s">
        <v>115</v>
      </c>
      <c r="E10" s="279"/>
    </row>
    <row r="11" spans="1:5">
      <c r="A11" s="55" t="s">
        <v>116</v>
      </c>
      <c r="B11" s="286">
        <v>11144</v>
      </c>
      <c r="C11" s="286">
        <v>100000</v>
      </c>
      <c r="D11" s="290" t="s">
        <v>111</v>
      </c>
      <c r="E11" s="279"/>
    </row>
    <row r="12" spans="1:5">
      <c r="A12" s="47" t="s">
        <v>82</v>
      </c>
      <c r="B12" s="38">
        <v>11146</v>
      </c>
      <c r="C12" s="291">
        <v>0.02</v>
      </c>
      <c r="D12" s="100" t="s">
        <v>109</v>
      </c>
      <c r="E12" s="279"/>
    </row>
    <row r="13" spans="1:5">
      <c r="A13" s="47" t="s">
        <v>84</v>
      </c>
      <c r="B13" s="38">
        <v>111410</v>
      </c>
      <c r="C13" s="291">
        <v>0.02</v>
      </c>
      <c r="D13" s="100" t="s">
        <v>117</v>
      </c>
      <c r="E13" s="279"/>
    </row>
    <row r="14" spans="1:5">
      <c r="A14" s="47" t="s">
        <v>85</v>
      </c>
      <c r="B14" s="38">
        <v>111411</v>
      </c>
      <c r="C14" s="291">
        <v>0.02</v>
      </c>
      <c r="D14" s="100" t="s">
        <v>118</v>
      </c>
      <c r="E14" s="279"/>
    </row>
    <row r="15" spans="1:5">
      <c r="A15" s="47" t="s">
        <v>119</v>
      </c>
      <c r="B15" s="38">
        <v>111412</v>
      </c>
      <c r="C15" s="291">
        <v>0.15</v>
      </c>
      <c r="D15" s="100" t="s">
        <v>120</v>
      </c>
      <c r="E15" s="279"/>
    </row>
    <row r="16" spans="1:5">
      <c r="A16" s="47" t="s">
        <v>87</v>
      </c>
      <c r="B16" s="38">
        <v>11135</v>
      </c>
      <c r="C16" s="292">
        <v>0.025</v>
      </c>
      <c r="D16" s="100" t="s">
        <v>121</v>
      </c>
      <c r="E16" s="279"/>
    </row>
    <row r="17" customHeight="1" spans="1:5">
      <c r="A17" s="293" t="s">
        <v>94</v>
      </c>
      <c r="B17" s="294" t="s">
        <v>90</v>
      </c>
      <c r="C17" s="294">
        <v>10000</v>
      </c>
      <c r="D17" s="295" t="s">
        <v>111</v>
      </c>
      <c r="E17" s="296"/>
    </row>
    <row r="18" ht="15.75"/>
    <row r="19" spans="1:5">
      <c r="A19" s="26" t="s">
        <v>122</v>
      </c>
      <c r="B19" s="27"/>
      <c r="C19" s="27"/>
      <c r="D19" s="27"/>
      <c r="E19" s="28"/>
    </row>
    <row r="20" ht="15.75" spans="1:5">
      <c r="A20" s="297"/>
      <c r="B20" s="298"/>
      <c r="C20" s="298"/>
      <c r="D20" s="298"/>
      <c r="E20" s="299"/>
    </row>
    <row r="21" ht="15.75" spans="1:5">
      <c r="A21" s="47"/>
      <c r="B21" s="38"/>
      <c r="C21" s="300" t="s">
        <v>123</v>
      </c>
      <c r="D21" s="301">
        <v>4320</v>
      </c>
      <c r="E21" s="302" t="s">
        <v>124</v>
      </c>
    </row>
    <row r="22" spans="1:5">
      <c r="A22" s="47"/>
      <c r="B22" s="38" t="s">
        <v>99</v>
      </c>
      <c r="C22" s="303" t="s">
        <v>79</v>
      </c>
      <c r="D22" s="304" t="s">
        <v>80</v>
      </c>
      <c r="E22" s="305">
        <v>40</v>
      </c>
    </row>
    <row r="23" ht="30.75" spans="1:5">
      <c r="A23" s="306" t="s">
        <v>125</v>
      </c>
      <c r="B23" s="284">
        <v>11122</v>
      </c>
      <c r="C23" s="307">
        <v>1500</v>
      </c>
      <c r="D23" s="308">
        <f>(1500*D21)*E24%</f>
        <v>3888000</v>
      </c>
      <c r="E23" s="309" t="s">
        <v>126</v>
      </c>
    </row>
    <row r="24" ht="15.75" spans="1:5">
      <c r="A24" s="306" t="s">
        <v>106</v>
      </c>
      <c r="B24" s="284">
        <v>11121</v>
      </c>
      <c r="C24" s="307">
        <v>100</v>
      </c>
      <c r="D24" s="310">
        <f>100*D21</f>
        <v>432000</v>
      </c>
      <c r="E24" s="311">
        <f>100-E22</f>
        <v>60</v>
      </c>
    </row>
    <row r="25" spans="1:5">
      <c r="A25" s="280" t="s">
        <v>91</v>
      </c>
      <c r="B25" s="284">
        <v>11182</v>
      </c>
      <c r="C25" s="285">
        <v>0.05</v>
      </c>
      <c r="D25" s="312">
        <f>(D23+D24)*5/100</f>
        <v>216000</v>
      </c>
      <c r="E25" s="97"/>
    </row>
    <row r="26" spans="1:5">
      <c r="A26" s="280" t="s">
        <v>108</v>
      </c>
      <c r="B26" s="284">
        <v>11143</v>
      </c>
      <c r="C26" s="285">
        <v>0.05</v>
      </c>
      <c r="D26" s="312">
        <f>(D23+D24+D25)*5/100</f>
        <v>226800</v>
      </c>
      <c r="E26" s="100"/>
    </row>
    <row r="27" spans="1:5">
      <c r="A27" s="55" t="s">
        <v>110</v>
      </c>
      <c r="B27" s="286">
        <v>11123</v>
      </c>
      <c r="C27" s="286">
        <v>100000</v>
      </c>
      <c r="D27" s="313">
        <f>C27</f>
        <v>100000</v>
      </c>
      <c r="E27" s="100"/>
    </row>
    <row r="28" spans="1:5">
      <c r="A28" s="55" t="s">
        <v>112</v>
      </c>
      <c r="B28" s="286">
        <v>1161</v>
      </c>
      <c r="C28" s="286">
        <v>20000</v>
      </c>
      <c r="D28" s="313">
        <f>C28</f>
        <v>20000</v>
      </c>
      <c r="E28" s="100" t="s">
        <v>127</v>
      </c>
    </row>
    <row r="29" spans="1:5">
      <c r="A29" s="55" t="s">
        <v>113</v>
      </c>
      <c r="B29" s="286">
        <v>1132</v>
      </c>
      <c r="C29" s="289" t="str">
        <f>IF(D21&gt;575,B45,IF(D21&gt;215,B44,IF(D21&gt;143,B43,IF(D21&gt;100,B42,B41))))</f>
        <v>Range-5</v>
      </c>
      <c r="D29" s="313">
        <f>IF(D21&gt;575,C45,IF(D21&gt;215,C44,IF(D21&gt;143,C43,IF(D21&gt;100,C42,C41))))</f>
        <v>40000</v>
      </c>
      <c r="E29" s="100"/>
    </row>
    <row r="30" spans="1:5">
      <c r="A30" s="55" t="s">
        <v>116</v>
      </c>
      <c r="B30" s="286">
        <v>11144</v>
      </c>
      <c r="C30" s="286">
        <v>100000</v>
      </c>
      <c r="D30" s="313">
        <f>C30</f>
        <v>100000</v>
      </c>
      <c r="E30" s="100"/>
    </row>
    <row r="31" spans="1:5">
      <c r="A31" s="47" t="s">
        <v>82</v>
      </c>
      <c r="B31" s="38">
        <v>11146</v>
      </c>
      <c r="C31" s="291">
        <v>0.02</v>
      </c>
      <c r="D31" s="51">
        <f>(D23+D24+D25+D26+D27+D28+D29+D30)*2%</f>
        <v>100456</v>
      </c>
      <c r="E31" s="100"/>
    </row>
    <row r="32" spans="1:5">
      <c r="A32" s="47" t="s">
        <v>84</v>
      </c>
      <c r="B32" s="38">
        <v>111410</v>
      </c>
      <c r="C32" s="291">
        <v>0.02</v>
      </c>
      <c r="D32" s="51">
        <f>(D23+D24+D25+D26+D27+D28+D29+D30+D31)*2%</f>
        <v>102465.12</v>
      </c>
      <c r="E32" s="100"/>
    </row>
    <row r="33" spans="1:5">
      <c r="A33" s="47" t="s">
        <v>85</v>
      </c>
      <c r="B33" s="38">
        <v>111411</v>
      </c>
      <c r="C33" s="291">
        <v>0.02</v>
      </c>
      <c r="D33" s="51">
        <f>(D23+D24+D25+D26+D27+D28+D29+D30+D31+D32)*2%</f>
        <v>104514.4224</v>
      </c>
      <c r="E33" s="100"/>
    </row>
    <row r="34" spans="1:5">
      <c r="A34" s="47" t="s">
        <v>119</v>
      </c>
      <c r="B34" s="38">
        <v>111412</v>
      </c>
      <c r="C34" s="291">
        <v>0.15</v>
      </c>
      <c r="D34" s="51">
        <f>(D23+D24+D25+D26+D27+D28+D29+D30+D31+D32+D33)*15%</f>
        <v>799535.33136</v>
      </c>
      <c r="E34" s="100"/>
    </row>
    <row r="35" spans="1:5">
      <c r="A35" s="47" t="s">
        <v>87</v>
      </c>
      <c r="B35" s="38">
        <v>11135</v>
      </c>
      <c r="C35" s="292">
        <v>0.025</v>
      </c>
      <c r="D35" s="51">
        <f>(D23+D24+D25+D26+D27+D28+D29+D30+D31+D32+D33+D34)*2.5%</f>
        <v>153244.271844</v>
      </c>
      <c r="E35" s="100"/>
    </row>
    <row r="36" spans="1:5">
      <c r="A36" s="55" t="s">
        <v>94</v>
      </c>
      <c r="B36" s="286" t="s">
        <v>90</v>
      </c>
      <c r="C36" s="286">
        <v>10000</v>
      </c>
      <c r="D36" s="314">
        <v>10000</v>
      </c>
      <c r="E36" s="315"/>
    </row>
    <row r="37" ht="15.75" spans="1:5">
      <c r="A37" s="316"/>
      <c r="B37" s="317" t="s">
        <v>128</v>
      </c>
      <c r="C37" s="317"/>
      <c r="D37" s="318">
        <f>SUM(D23:D36)</f>
        <v>6293015.145604</v>
      </c>
      <c r="E37" s="319"/>
    </row>
    <row r="38" ht="15.75"/>
    <row r="39" ht="18.75" customHeight="1" spans="1:3">
      <c r="A39" s="186" t="s">
        <v>129</v>
      </c>
      <c r="B39" s="187"/>
      <c r="C39" s="188"/>
    </row>
    <row r="40" spans="1:3">
      <c r="A40" s="320" t="s">
        <v>130</v>
      </c>
      <c r="B40" s="140" t="s">
        <v>131</v>
      </c>
      <c r="C40" s="97" t="s">
        <v>132</v>
      </c>
    </row>
    <row r="41" spans="1:3">
      <c r="A41" s="47" t="s">
        <v>133</v>
      </c>
      <c r="B41" s="51" t="s">
        <v>134</v>
      </c>
      <c r="C41" s="100">
        <v>10000</v>
      </c>
    </row>
    <row r="42" spans="1:3">
      <c r="A42" s="47" t="s">
        <v>135</v>
      </c>
      <c r="B42" s="51" t="s">
        <v>136</v>
      </c>
      <c r="C42" s="100">
        <v>15000</v>
      </c>
    </row>
    <row r="43" spans="1:3">
      <c r="A43" s="47" t="s">
        <v>137</v>
      </c>
      <c r="B43" s="51" t="s">
        <v>138</v>
      </c>
      <c r="C43" s="100">
        <v>20000</v>
      </c>
    </row>
    <row r="44" ht="15.75" spans="1:3">
      <c r="A44" s="43" t="s">
        <v>139</v>
      </c>
      <c r="B44" s="130" t="s">
        <v>140</v>
      </c>
      <c r="C44" s="102">
        <v>30000</v>
      </c>
    </row>
    <row r="45" ht="15.75" spans="1:3">
      <c r="A45" s="43" t="s">
        <v>141</v>
      </c>
      <c r="B45" s="130" t="s">
        <v>142</v>
      </c>
      <c r="C45" s="102">
        <v>40000</v>
      </c>
    </row>
    <row r="48" ht="15.75" spans="1:4">
      <c r="A48" s="321"/>
      <c r="B48" s="181"/>
      <c r="C48" s="322"/>
      <c r="D48" s="323"/>
    </row>
    <row r="49" spans="1:4">
      <c r="A49" s="47"/>
      <c r="B49" s="38"/>
      <c r="C49" s="303"/>
      <c r="D49" s="51"/>
    </row>
    <row r="50" spans="1:4">
      <c r="A50" s="306"/>
      <c r="B50" s="284"/>
      <c r="C50" s="307"/>
      <c r="D50" s="312"/>
    </row>
    <row r="51" spans="1:4">
      <c r="A51" s="306"/>
      <c r="B51" s="284"/>
      <c r="C51" s="307"/>
      <c r="D51" s="312"/>
    </row>
    <row r="52" spans="1:4">
      <c r="A52" s="280"/>
      <c r="B52" s="284"/>
      <c r="C52" s="285"/>
      <c r="D52" s="312"/>
    </row>
    <row r="53" spans="1:4">
      <c r="A53" s="280"/>
      <c r="B53" s="284"/>
      <c r="C53" s="285"/>
      <c r="D53" s="312"/>
    </row>
    <row r="54" spans="1:4">
      <c r="A54" s="55"/>
      <c r="B54" s="286"/>
      <c r="C54" s="286"/>
      <c r="D54" s="313"/>
    </row>
    <row r="55" spans="1:4">
      <c r="A55" s="55"/>
      <c r="B55" s="286"/>
      <c r="C55" s="286"/>
      <c r="D55" s="313"/>
    </row>
    <row r="56" spans="1:4">
      <c r="A56" s="55"/>
      <c r="B56" s="286"/>
      <c r="C56" s="289"/>
      <c r="D56" s="313"/>
    </row>
    <row r="57" spans="1:4">
      <c r="A57" s="55"/>
      <c r="B57" s="286"/>
      <c r="C57" s="286"/>
      <c r="D57" s="313"/>
    </row>
    <row r="58" spans="1:4">
      <c r="A58" s="47"/>
      <c r="B58" s="38"/>
      <c r="C58" s="291"/>
      <c r="D58" s="233"/>
    </row>
    <row r="59" spans="1:4">
      <c r="A59" s="47"/>
      <c r="B59" s="38"/>
      <c r="C59" s="291"/>
      <c r="D59" s="51"/>
    </row>
    <row r="60" spans="1:4">
      <c r="A60" s="47"/>
      <c r="B60" s="38"/>
      <c r="C60" s="291"/>
      <c r="D60" s="233"/>
    </row>
    <row r="61" spans="1:4">
      <c r="A61" s="47"/>
      <c r="B61" s="38"/>
      <c r="C61" s="291"/>
      <c r="D61" s="51"/>
    </row>
    <row r="62" spans="1:4">
      <c r="A62" s="47"/>
      <c r="B62" s="38"/>
      <c r="C62" s="292"/>
      <c r="D62" s="51"/>
    </row>
    <row r="63" spans="1:4">
      <c r="A63" s="55"/>
      <c r="B63" s="286"/>
      <c r="C63" s="286"/>
      <c r="D63" s="324"/>
    </row>
    <row r="64" ht="15.75" spans="1:4">
      <c r="A64" s="316"/>
      <c r="B64" s="317"/>
      <c r="C64" s="317"/>
      <c r="D64" s="325"/>
    </row>
  </sheetData>
  <mergeCells count="7">
    <mergeCell ref="B37:C37"/>
    <mergeCell ref="A39:C39"/>
    <mergeCell ref="B64:C64"/>
    <mergeCell ref="D8:D9"/>
    <mergeCell ref="E4:E17"/>
    <mergeCell ref="A1:E2"/>
    <mergeCell ref="A19:E20"/>
  </mergeCells>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7" sqref="E7:E10"/>
    </sheetView>
  </sheetViews>
  <sheetFormatPr defaultColWidth="9" defaultRowHeight="15" outlineLevelCol="4"/>
  <cols>
    <col min="1" max="1" width="17.2857142857143" customWidth="1"/>
    <col min="2" max="2" width="18.4285714285714" customWidth="1"/>
    <col min="3" max="3" width="23.4285714285714" customWidth="1"/>
    <col min="4" max="4" width="16.1428571428571" customWidth="1"/>
    <col min="5" max="5" width="76.5714285714286" customWidth="1"/>
  </cols>
  <sheetData>
    <row r="1" ht="16.5" spans="1:4">
      <c r="A1" s="235" t="s">
        <v>143</v>
      </c>
      <c r="B1" s="236"/>
      <c r="C1" s="236"/>
      <c r="D1" s="237"/>
    </row>
    <row r="2" ht="30" spans="1:4">
      <c r="A2" s="238" t="s">
        <v>144</v>
      </c>
      <c r="B2" s="239" t="s">
        <v>145</v>
      </c>
      <c r="C2" s="239" t="s">
        <v>146</v>
      </c>
      <c r="D2" s="240" t="s">
        <v>147</v>
      </c>
    </row>
    <row r="3" spans="1:4">
      <c r="A3" s="241" t="s">
        <v>148</v>
      </c>
      <c r="B3" s="242">
        <v>100</v>
      </c>
      <c r="C3" s="242">
        <v>200</v>
      </c>
      <c r="D3" s="242">
        <v>260</v>
      </c>
    </row>
    <row r="4" spans="1:4">
      <c r="A4" s="241" t="s">
        <v>149</v>
      </c>
      <c r="B4" s="242">
        <v>100</v>
      </c>
      <c r="C4" s="242">
        <v>200</v>
      </c>
      <c r="D4" s="242">
        <v>260</v>
      </c>
    </row>
    <row r="5" spans="1:4">
      <c r="A5" s="241" t="s">
        <v>150</v>
      </c>
      <c r="B5" s="242">
        <v>100</v>
      </c>
      <c r="C5" s="242">
        <v>200</v>
      </c>
      <c r="D5" s="242">
        <v>260</v>
      </c>
    </row>
    <row r="6" spans="1:4">
      <c r="A6" s="241" t="s">
        <v>151</v>
      </c>
      <c r="B6" s="242">
        <v>100</v>
      </c>
      <c r="C6" s="242">
        <v>200</v>
      </c>
      <c r="D6" s="242">
        <v>260</v>
      </c>
    </row>
    <row r="7" spans="1:5">
      <c r="A7" s="243" t="s">
        <v>152</v>
      </c>
      <c r="B7" s="244">
        <v>130</v>
      </c>
      <c r="C7" s="244">
        <v>210</v>
      </c>
      <c r="D7" s="244">
        <v>260</v>
      </c>
      <c r="E7" s="245" t="s">
        <v>153</v>
      </c>
    </row>
    <row r="8" spans="1:5">
      <c r="A8" s="243" t="s">
        <v>154</v>
      </c>
      <c r="B8" s="244">
        <v>130</v>
      </c>
      <c r="C8" s="244">
        <v>210</v>
      </c>
      <c r="D8" s="244">
        <v>260</v>
      </c>
      <c r="E8" s="245"/>
    </row>
    <row r="9" spans="1:5">
      <c r="A9" s="243" t="s">
        <v>155</v>
      </c>
      <c r="B9" s="244">
        <v>130</v>
      </c>
      <c r="C9" s="244">
        <v>210</v>
      </c>
      <c r="D9" s="244">
        <v>260</v>
      </c>
      <c r="E9" s="245"/>
    </row>
    <row r="10" spans="1:5">
      <c r="A10" s="243" t="s">
        <v>156</v>
      </c>
      <c r="B10" s="244">
        <v>130</v>
      </c>
      <c r="C10" s="244">
        <v>210</v>
      </c>
      <c r="D10" s="244">
        <v>260</v>
      </c>
      <c r="E10" s="245"/>
    </row>
    <row r="11" spans="1:4">
      <c r="A11" s="246" t="s">
        <v>157</v>
      </c>
      <c r="B11" s="247">
        <v>130</v>
      </c>
      <c r="C11" s="247">
        <v>210</v>
      </c>
      <c r="D11" s="247">
        <v>260</v>
      </c>
    </row>
    <row r="12" spans="1:4">
      <c r="A12" s="246" t="s">
        <v>158</v>
      </c>
      <c r="B12" s="247">
        <v>130</v>
      </c>
      <c r="C12" s="247">
        <v>210</v>
      </c>
      <c r="D12" s="247">
        <v>260</v>
      </c>
    </row>
    <row r="13" spans="1:4">
      <c r="A13" s="246" t="s">
        <v>159</v>
      </c>
      <c r="B13" s="247">
        <v>130</v>
      </c>
      <c r="C13" s="247">
        <v>210</v>
      </c>
      <c r="D13" s="247">
        <v>260</v>
      </c>
    </row>
    <row r="14" spans="1:4">
      <c r="A14" s="248" t="s">
        <v>160</v>
      </c>
      <c r="B14" s="249">
        <v>100</v>
      </c>
      <c r="C14" s="249">
        <v>200</v>
      </c>
      <c r="D14" s="249">
        <v>260</v>
      </c>
    </row>
    <row r="15" spans="1:4">
      <c r="A15" s="248" t="s">
        <v>161</v>
      </c>
      <c r="B15" s="249">
        <v>100</v>
      </c>
      <c r="C15" s="249">
        <v>200</v>
      </c>
      <c r="D15" s="249">
        <v>260</v>
      </c>
    </row>
    <row r="16" spans="1:4">
      <c r="A16" s="248" t="s">
        <v>162</v>
      </c>
      <c r="B16" s="249">
        <v>100</v>
      </c>
      <c r="C16" s="249">
        <v>200</v>
      </c>
      <c r="D16" s="249">
        <v>260</v>
      </c>
    </row>
    <row r="17" spans="1:4">
      <c r="A17" s="248" t="s">
        <v>163</v>
      </c>
      <c r="B17" s="249">
        <v>100</v>
      </c>
      <c r="C17" s="249">
        <v>200</v>
      </c>
      <c r="D17" s="249">
        <v>260</v>
      </c>
    </row>
    <row r="19" ht="15.75"/>
    <row r="20" ht="16.5" spans="1:5">
      <c r="A20" s="250"/>
      <c r="B20" s="251"/>
      <c r="C20" s="251"/>
      <c r="D20" s="252"/>
      <c r="E20" s="253"/>
    </row>
    <row r="21" spans="1:5">
      <c r="A21" s="254"/>
      <c r="B21" s="239"/>
      <c r="C21" s="239"/>
      <c r="D21" s="240"/>
      <c r="E21" s="255"/>
    </row>
    <row r="22" spans="1:5">
      <c r="A22" s="256"/>
      <c r="B22" s="244"/>
      <c r="C22" s="244"/>
      <c r="D22" s="257"/>
      <c r="E22" s="258" t="s">
        <v>153</v>
      </c>
    </row>
    <row r="23" spans="1:5">
      <c r="A23" s="256"/>
      <c r="B23" s="244"/>
      <c r="C23" s="244"/>
      <c r="D23" s="257"/>
      <c r="E23" s="258"/>
    </row>
    <row r="24" spans="1:5">
      <c r="A24" s="256"/>
      <c r="B24" s="244"/>
      <c r="C24" s="244"/>
      <c r="D24" s="257"/>
      <c r="E24" s="258"/>
    </row>
    <row r="25" spans="1:5">
      <c r="A25" s="256"/>
      <c r="B25" s="244"/>
      <c r="C25" s="244"/>
      <c r="D25" s="257"/>
      <c r="E25" s="258"/>
    </row>
    <row r="26" spans="1:4">
      <c r="A26" s="246"/>
      <c r="B26" s="247"/>
      <c r="C26" s="247"/>
      <c r="D26" s="247"/>
    </row>
    <row r="27" spans="1:4">
      <c r="A27" s="246"/>
      <c r="B27" s="247"/>
      <c r="C27" s="247"/>
      <c r="D27" s="247"/>
    </row>
    <row r="28" spans="1:4">
      <c r="A28" s="246"/>
      <c r="B28" s="247"/>
      <c r="C28" s="247"/>
      <c r="D28" s="247"/>
    </row>
    <row r="29" spans="1:4">
      <c r="A29" s="259"/>
      <c r="B29" s="242"/>
      <c r="C29" s="260"/>
      <c r="D29" s="260"/>
    </row>
    <row r="30" spans="1:4">
      <c r="A30" s="259"/>
      <c r="B30" s="242"/>
      <c r="C30" s="260"/>
      <c r="D30" s="260"/>
    </row>
    <row r="31" spans="1:4">
      <c r="A31" s="259"/>
      <c r="B31" s="242"/>
      <c r="C31" s="260"/>
      <c r="D31" s="260"/>
    </row>
    <row r="32" ht="15.75" spans="1:4">
      <c r="A32" s="261"/>
      <c r="B32" s="262"/>
      <c r="C32" s="263"/>
      <c r="D32" s="263"/>
    </row>
  </sheetData>
  <mergeCells count="4">
    <mergeCell ref="A1:D1"/>
    <mergeCell ref="A20:D20"/>
    <mergeCell ref="E7:E10"/>
    <mergeCell ref="E22:E2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0"/>
  <sheetViews>
    <sheetView zoomScale="80" zoomScaleNormal="80" topLeftCell="C1" workbookViewId="0">
      <selection activeCell="H11" sqref="H11"/>
    </sheetView>
  </sheetViews>
  <sheetFormatPr defaultColWidth="9" defaultRowHeight="15"/>
  <cols>
    <col min="1" max="1" width="17" customWidth="1"/>
    <col min="2" max="2" width="25.2857142857143" customWidth="1"/>
    <col min="3" max="3" width="31.4285714285714" customWidth="1"/>
    <col min="4" max="4" width="5.28571428571429" customWidth="1"/>
    <col min="5" max="5" width="24.2857142857143" customWidth="1"/>
    <col min="6" max="6" width="20.7142857142857" style="25" customWidth="1"/>
    <col min="7" max="7" width="21.7142857142857" customWidth="1"/>
    <col min="8" max="8" width="22.7142857142857" customWidth="1"/>
    <col min="9" max="9" width="18.1428571428571" customWidth="1"/>
    <col min="10" max="10" width="23.1428571428571" customWidth="1"/>
    <col min="11" max="11" width="28.4285714285714" customWidth="1"/>
    <col min="12" max="12" width="27.7142857142857" customWidth="1"/>
    <col min="13" max="13" width="13.2857142857143" customWidth="1"/>
    <col min="14" max="14" width="31.7142857142857" customWidth="1"/>
    <col min="15" max="15" width="10.2857142857143" customWidth="1"/>
    <col min="16" max="16" width="12.1428571428571" customWidth="1"/>
    <col min="19" max="19" width="15.7142857142857" customWidth="1"/>
    <col min="21" max="21" width="17.1428571428571" customWidth="1"/>
    <col min="23" max="23" width="15.7142857142857" customWidth="1"/>
  </cols>
  <sheetData>
    <row r="1" ht="15.75" spans="1:12">
      <c r="A1" s="26" t="s">
        <v>164</v>
      </c>
      <c r="B1" s="27"/>
      <c r="C1" s="28"/>
      <c r="E1" s="26" t="s">
        <v>165</v>
      </c>
      <c r="F1" s="27"/>
      <c r="G1" s="28"/>
      <c r="L1" s="131"/>
    </row>
    <row r="2" ht="19.15" customHeight="1" spans="1:13">
      <c r="A2" s="29"/>
      <c r="B2" s="30"/>
      <c r="C2" s="31"/>
      <c r="E2" s="29"/>
      <c r="F2" s="30"/>
      <c r="G2" s="31"/>
      <c r="H2" s="32" t="s">
        <v>166</v>
      </c>
      <c r="I2" s="132"/>
      <c r="J2" s="133"/>
      <c r="K2" s="134" t="s">
        <v>167</v>
      </c>
      <c r="L2" s="135" t="s">
        <v>168</v>
      </c>
      <c r="M2" s="136" t="s">
        <v>169</v>
      </c>
    </row>
    <row r="3" ht="17.45" customHeight="1" spans="1:13">
      <c r="A3" s="33" t="s">
        <v>170</v>
      </c>
      <c r="B3" s="34"/>
      <c r="C3" s="35"/>
      <c r="E3" s="33" t="s">
        <v>170</v>
      </c>
      <c r="F3" s="34"/>
      <c r="G3" s="34"/>
      <c r="H3" s="36" t="s">
        <v>171</v>
      </c>
      <c r="I3" s="137" t="s">
        <v>172</v>
      </c>
      <c r="J3" s="138" t="s">
        <v>173</v>
      </c>
      <c r="K3" s="139">
        <v>11121</v>
      </c>
      <c r="L3" s="140" t="s">
        <v>174</v>
      </c>
      <c r="M3" s="97">
        <f>J4*H4*100</f>
        <v>172800</v>
      </c>
    </row>
    <row r="4" ht="15.75" spans="1:13">
      <c r="A4" s="37"/>
      <c r="B4" s="38"/>
      <c r="C4" s="39"/>
      <c r="E4" s="40" t="s">
        <v>175</v>
      </c>
      <c r="F4" s="41"/>
      <c r="G4" s="42">
        <v>28000</v>
      </c>
      <c r="H4" s="43">
        <v>4</v>
      </c>
      <c r="I4" s="141">
        <v>8500</v>
      </c>
      <c r="J4" s="102">
        <v>432</v>
      </c>
      <c r="K4" s="142">
        <v>111412</v>
      </c>
      <c r="L4" s="51" t="s">
        <v>176</v>
      </c>
      <c r="M4" s="100">
        <f>M3*10%</f>
        <v>17280</v>
      </c>
    </row>
    <row r="5" ht="15.75" spans="1:13">
      <c r="A5" s="44" t="s">
        <v>177</v>
      </c>
      <c r="B5" s="45" t="s">
        <v>178</v>
      </c>
      <c r="C5" s="46" t="s">
        <v>169</v>
      </c>
      <c r="E5" s="47" t="s">
        <v>177</v>
      </c>
      <c r="F5" s="48" t="s">
        <v>178</v>
      </c>
      <c r="G5" s="49" t="s">
        <v>169</v>
      </c>
      <c r="K5" s="143">
        <v>1161</v>
      </c>
      <c r="L5" s="51">
        <v>20000</v>
      </c>
      <c r="M5" s="100">
        <v>20000</v>
      </c>
    </row>
    <row r="6" ht="30.75" spans="1:13">
      <c r="A6" s="50" t="s">
        <v>179</v>
      </c>
      <c r="B6" s="51">
        <v>11124</v>
      </c>
      <c r="C6" s="49" t="s">
        <v>180</v>
      </c>
      <c r="E6" s="50" t="s">
        <v>181</v>
      </c>
      <c r="F6" s="48">
        <v>11124</v>
      </c>
      <c r="G6" s="52">
        <f>G4*2%</f>
        <v>560</v>
      </c>
      <c r="H6" s="53" t="s">
        <v>182</v>
      </c>
      <c r="I6" s="144">
        <v>30</v>
      </c>
      <c r="J6" s="145">
        <f>100-I6</f>
        <v>70</v>
      </c>
      <c r="K6" s="142">
        <v>1132</v>
      </c>
      <c r="L6" s="51">
        <v>5000</v>
      </c>
      <c r="M6" s="100">
        <v>5000</v>
      </c>
    </row>
    <row r="7" ht="30" spans="1:13">
      <c r="A7" s="54" t="s">
        <v>87</v>
      </c>
      <c r="B7" s="51">
        <v>11135</v>
      </c>
      <c r="C7" s="49" t="s">
        <v>183</v>
      </c>
      <c r="E7" s="54" t="s">
        <v>184</v>
      </c>
      <c r="F7" s="48">
        <v>11135</v>
      </c>
      <c r="G7" s="49">
        <f>G6*2.5%</f>
        <v>14</v>
      </c>
      <c r="K7" s="143">
        <v>111410</v>
      </c>
      <c r="L7" s="51" t="s">
        <v>185</v>
      </c>
      <c r="M7" s="100">
        <f>SUM(M3:M6)*2%</f>
        <v>4301.6</v>
      </c>
    </row>
    <row r="8" spans="1:13">
      <c r="A8" s="55" t="s">
        <v>94</v>
      </c>
      <c r="B8" s="56" t="s">
        <v>90</v>
      </c>
      <c r="C8" s="57" t="s">
        <v>186</v>
      </c>
      <c r="E8" s="55" t="s">
        <v>187</v>
      </c>
      <c r="F8" s="58" t="s">
        <v>90</v>
      </c>
      <c r="G8" s="57">
        <v>1.5</v>
      </c>
      <c r="K8" s="143">
        <v>111411</v>
      </c>
      <c r="L8" s="51" t="s">
        <v>185</v>
      </c>
      <c r="M8" s="100">
        <f>SUM(M3:M7)*2%</f>
        <v>4387.632</v>
      </c>
    </row>
    <row r="9" ht="30" spans="1:13">
      <c r="A9" s="54" t="s">
        <v>82</v>
      </c>
      <c r="B9" s="51">
        <v>111410</v>
      </c>
      <c r="C9" s="49" t="s">
        <v>188</v>
      </c>
      <c r="E9" s="54" t="s">
        <v>189</v>
      </c>
      <c r="F9" s="48">
        <v>111410</v>
      </c>
      <c r="G9" s="49">
        <f>(G6+G7+G8)*2%</f>
        <v>11.51</v>
      </c>
      <c r="K9" s="143">
        <v>11146</v>
      </c>
      <c r="L9" s="51" t="s">
        <v>185</v>
      </c>
      <c r="M9" s="100">
        <f>SUM(M3:M8)*2%</f>
        <v>4475.38464</v>
      </c>
    </row>
    <row r="10" ht="30" spans="1:13">
      <c r="A10" s="54" t="s">
        <v>84</v>
      </c>
      <c r="B10" s="51">
        <v>111411</v>
      </c>
      <c r="C10" s="49" t="s">
        <v>188</v>
      </c>
      <c r="E10" s="54" t="s">
        <v>190</v>
      </c>
      <c r="F10" s="48">
        <v>111411</v>
      </c>
      <c r="G10" s="49">
        <f>(G6+G7+G8+G9)*2%</f>
        <v>11.7402</v>
      </c>
      <c r="H10" s="59"/>
      <c r="K10" s="143">
        <v>11135</v>
      </c>
      <c r="L10" s="51" t="s">
        <v>191</v>
      </c>
      <c r="M10" s="100">
        <f>SUM(M3:M9)*2.5%</f>
        <v>5706.115416</v>
      </c>
    </row>
    <row r="11" ht="45" spans="1:13">
      <c r="A11" s="60" t="s">
        <v>119</v>
      </c>
      <c r="B11" s="51">
        <v>111412</v>
      </c>
      <c r="C11" s="49" t="s">
        <v>192</v>
      </c>
      <c r="E11" s="60" t="s">
        <v>193</v>
      </c>
      <c r="F11" s="48">
        <v>111412</v>
      </c>
      <c r="G11" s="49">
        <f>(G6+G7+G8+G9+G10)*10%</f>
        <v>59.87502</v>
      </c>
      <c r="K11" s="143" t="s">
        <v>90</v>
      </c>
      <c r="L11" s="51">
        <v>10000</v>
      </c>
      <c r="M11" s="100">
        <v>10000</v>
      </c>
    </row>
    <row r="12" spans="1:13">
      <c r="A12" s="47" t="s">
        <v>85</v>
      </c>
      <c r="B12" s="51">
        <v>11146</v>
      </c>
      <c r="C12" s="49" t="s">
        <v>188</v>
      </c>
      <c r="E12" s="54" t="s">
        <v>194</v>
      </c>
      <c r="F12" s="48">
        <v>11146</v>
      </c>
      <c r="G12" s="49">
        <f>(G6+G7+G8+G9+G10+G11)*2%</f>
        <v>13.1725044</v>
      </c>
      <c r="K12" s="143">
        <v>111413</v>
      </c>
      <c r="L12" s="51" t="s">
        <v>195</v>
      </c>
      <c r="M12" s="100">
        <f>SUM(M3:M11)*5%</f>
        <v>12197.5366028</v>
      </c>
    </row>
    <row r="13" spans="1:13">
      <c r="A13" s="61" t="s">
        <v>196</v>
      </c>
      <c r="B13" s="62">
        <v>11143</v>
      </c>
      <c r="C13" s="49" t="s">
        <v>197</v>
      </c>
      <c r="E13" s="61" t="s">
        <v>196</v>
      </c>
      <c r="F13" s="62">
        <v>11143</v>
      </c>
      <c r="G13" s="63">
        <f>(G6+G7+G8+G9+G10+G11+G12)*5/100</f>
        <v>33.58988622</v>
      </c>
      <c r="K13" s="143">
        <v>11182</v>
      </c>
      <c r="L13" s="51" t="s">
        <v>195</v>
      </c>
      <c r="M13" s="100">
        <f>SUM(M3:M12)*5%</f>
        <v>12807.41343294</v>
      </c>
    </row>
    <row r="14" ht="15.75" spans="1:13">
      <c r="A14" s="61" t="s">
        <v>91</v>
      </c>
      <c r="B14" s="62">
        <v>11182</v>
      </c>
      <c r="C14" s="49" t="s">
        <v>197</v>
      </c>
      <c r="E14" s="61" t="s">
        <v>91</v>
      </c>
      <c r="F14" s="62">
        <v>11182</v>
      </c>
      <c r="G14" s="63">
        <f>(G6+G7+G8+G9+G10+G11+G12+G13)*5/100</f>
        <v>35.269380531</v>
      </c>
      <c r="J14" s="146"/>
      <c r="K14" s="47"/>
      <c r="L14" s="147" t="s">
        <v>198</v>
      </c>
      <c r="M14" s="148">
        <f>SUM(M3:M13)</f>
        <v>268955.68209174</v>
      </c>
    </row>
    <row r="15" ht="16.5" spans="1:13">
      <c r="A15" s="64" t="s">
        <v>199</v>
      </c>
      <c r="B15" s="65"/>
      <c r="C15" s="66"/>
      <c r="E15" s="67" t="s">
        <v>199</v>
      </c>
      <c r="F15" s="68"/>
      <c r="G15" s="69">
        <f>SUM(G6:G14)</f>
        <v>740.656991151</v>
      </c>
      <c r="K15" s="43"/>
      <c r="L15" s="149" t="s">
        <v>200</v>
      </c>
      <c r="M15" s="150">
        <f>M14/I4</f>
        <v>31.6418449519694</v>
      </c>
    </row>
    <row r="16" ht="18.6" customHeight="1" spans="2:12">
      <c r="B16" s="70"/>
      <c r="C16" s="70"/>
      <c r="E16" s="71" t="s">
        <v>201</v>
      </c>
      <c r="F16" s="72"/>
      <c r="G16" s="73">
        <f>G15*J6%</f>
        <v>518.4598938057</v>
      </c>
      <c r="L16" s="131"/>
    </row>
    <row r="17" ht="15.75" spans="5:13">
      <c r="E17" s="74"/>
      <c r="F17" s="75"/>
      <c r="G17" s="74"/>
      <c r="H17" s="74"/>
      <c r="I17" s="74"/>
      <c r="J17" s="74"/>
      <c r="K17" s="74"/>
      <c r="L17" s="151"/>
      <c r="M17" s="74"/>
    </row>
    <row r="18" ht="19.15" customHeight="1" spans="1:16">
      <c r="A18" s="76" t="s">
        <v>202</v>
      </c>
      <c r="B18" s="77"/>
      <c r="C18" s="78"/>
      <c r="E18" s="79" t="s">
        <v>33</v>
      </c>
      <c r="F18" s="80"/>
      <c r="G18" s="80"/>
      <c r="H18" s="81"/>
      <c r="I18" s="152"/>
      <c r="J18" s="153" t="s">
        <v>203</v>
      </c>
      <c r="K18" s="154" t="s">
        <v>204</v>
      </c>
      <c r="L18" s="155" t="s">
        <v>1</v>
      </c>
      <c r="N18" s="76" t="s">
        <v>205</v>
      </c>
      <c r="O18" s="77"/>
      <c r="P18" s="78"/>
    </row>
    <row r="19" ht="18" customHeight="1" spans="1:16">
      <c r="A19" s="82"/>
      <c r="B19" s="83"/>
      <c r="C19" s="84"/>
      <c r="E19" s="85" t="s">
        <v>206</v>
      </c>
      <c r="F19" s="86" t="s">
        <v>207</v>
      </c>
      <c r="G19" s="87" t="s">
        <v>179</v>
      </c>
      <c r="H19" s="88"/>
      <c r="I19" s="74"/>
      <c r="J19" s="47" t="s">
        <v>208</v>
      </c>
      <c r="K19" s="47">
        <v>1</v>
      </c>
      <c r="L19" s="47"/>
      <c r="N19" s="82"/>
      <c r="O19" s="83"/>
      <c r="P19" s="84"/>
    </row>
    <row r="20" ht="20.45" customHeight="1" spans="1:16">
      <c r="A20" s="89" t="s">
        <v>209</v>
      </c>
      <c r="B20" s="90"/>
      <c r="C20" s="91"/>
      <c r="E20" s="92" t="s">
        <v>210</v>
      </c>
      <c r="F20" s="93"/>
      <c r="G20" s="94"/>
      <c r="H20" s="95"/>
      <c r="I20" s="156"/>
      <c r="J20" s="47" t="s">
        <v>211</v>
      </c>
      <c r="K20" s="51">
        <v>0</v>
      </c>
      <c r="L20" s="100">
        <f>IF((AND(K22&lt;&gt;"Yes",K20/K19&gt;=864)),2000*K19,IF((AND(K22&lt;&gt;"Yes",K20/K19&gt;432,K20/K19&lt;864)),1000*K19,IF((AND(K22&lt;&gt;"Yes",K20/K19&gt;0,K20/K19&lt;=432)),500*K19,IF((AND(K22="Yes",K20&gt;0)),1500,0))))</f>
        <v>0</v>
      </c>
      <c r="N20" s="89" t="s">
        <v>209</v>
      </c>
      <c r="O20" s="90"/>
      <c r="P20" s="91"/>
    </row>
    <row r="21" ht="18.6" customHeight="1" spans="1:16">
      <c r="A21" s="44" t="s">
        <v>177</v>
      </c>
      <c r="B21" s="45" t="s">
        <v>178</v>
      </c>
      <c r="C21" s="46" t="s">
        <v>169</v>
      </c>
      <c r="E21" s="96" t="s">
        <v>212</v>
      </c>
      <c r="F21" s="51" t="s">
        <v>213</v>
      </c>
      <c r="G21" s="97">
        <v>100</v>
      </c>
      <c r="H21" s="97" t="s">
        <v>214</v>
      </c>
      <c r="I21" s="157"/>
      <c r="J21" s="47" t="s">
        <v>215</v>
      </c>
      <c r="K21" s="51">
        <v>864</v>
      </c>
      <c r="L21" s="100">
        <f>IF(K21-K20&lt;=0,0,IF((AND(K21-K20&gt;S23,K21-K20&lt;=S24)),100,IF((AND(K21-K20&gt;S24,K21-K20&lt;=S25)),200,IF((AND(K21-K20&gt;S25,K21-K20&lt;=S26)),300,IF((AND(K21-K20&gt;S26,K21-K20&lt;=S27)),400,IF((AND(K21-K20&gt;S27,K21-K20&lt;=S28)),500,IF((AND(K21-K20&gt;S28,K21-K20&lt;=S29)),600,IF((AND(K21-K20&gt;S29,K21-K20&lt;=S30)),700,IF((AND(K21-K20&gt;S30,K21-K20&lt;=S31)),800,IF((AND(K21-K20&gt;S31,K21-K20&lt;=S32)),900,IF((AND(K21-K20&gt;S32,K21-K20&lt;=S33)),1000,IF(K21-K20=S28,300,IF(K21-K20=S33,500,1300)))))))))))))</f>
        <v>200</v>
      </c>
      <c r="N21" s="44" t="s">
        <v>177</v>
      </c>
      <c r="O21" s="45" t="s">
        <v>178</v>
      </c>
      <c r="P21" s="46" t="s">
        <v>169</v>
      </c>
    </row>
    <row r="22" spans="1:22">
      <c r="A22" s="98" t="s">
        <v>179</v>
      </c>
      <c r="B22" s="51">
        <v>11124</v>
      </c>
      <c r="C22" s="49" t="s">
        <v>216</v>
      </c>
      <c r="E22" s="99" t="s">
        <v>212</v>
      </c>
      <c r="F22" s="51">
        <v>864</v>
      </c>
      <c r="G22" s="100">
        <v>200</v>
      </c>
      <c r="H22" s="100" t="s">
        <v>214</v>
      </c>
      <c r="I22" s="157"/>
      <c r="J22" s="47" t="s">
        <v>217</v>
      </c>
      <c r="K22" s="51" t="s">
        <v>9</v>
      </c>
      <c r="L22" s="100"/>
      <c r="N22" s="158" t="s">
        <v>218</v>
      </c>
      <c r="O22" s="159">
        <v>11124</v>
      </c>
      <c r="P22" s="160">
        <f>L23</f>
        <v>200</v>
      </c>
      <c r="S22" t="s">
        <v>219</v>
      </c>
      <c r="U22" t="s">
        <v>220</v>
      </c>
      <c r="V22" t="s">
        <v>221</v>
      </c>
    </row>
    <row r="23" ht="18.6" customHeight="1" spans="1:22">
      <c r="A23" s="54" t="s">
        <v>87</v>
      </c>
      <c r="B23" s="51">
        <v>11135</v>
      </c>
      <c r="C23" s="49" t="s">
        <v>183</v>
      </c>
      <c r="E23" s="99" t="s">
        <v>212</v>
      </c>
      <c r="F23" s="51">
        <v>1297</v>
      </c>
      <c r="G23" s="100">
        <v>300</v>
      </c>
      <c r="H23" s="100" t="s">
        <v>214</v>
      </c>
      <c r="I23" s="157"/>
      <c r="J23" s="161" t="s">
        <v>222</v>
      </c>
      <c r="K23" s="162"/>
      <c r="L23" s="163">
        <f>L21+L20</f>
        <v>200</v>
      </c>
      <c r="N23" s="54" t="s">
        <v>184</v>
      </c>
      <c r="O23" s="51">
        <v>11135</v>
      </c>
      <c r="P23" s="164">
        <f>P22*2.5%</f>
        <v>5</v>
      </c>
      <c r="S23">
        <v>0</v>
      </c>
      <c r="T23" t="s">
        <v>223</v>
      </c>
      <c r="U23">
        <v>0</v>
      </c>
      <c r="V23">
        <v>0</v>
      </c>
    </row>
    <row r="24" spans="1:22">
      <c r="A24" s="55" t="s">
        <v>94</v>
      </c>
      <c r="B24" s="56" t="s">
        <v>90</v>
      </c>
      <c r="C24" s="57" t="s">
        <v>186</v>
      </c>
      <c r="E24" s="99" t="s">
        <v>212</v>
      </c>
      <c r="F24" s="51">
        <v>1728</v>
      </c>
      <c r="G24" s="100">
        <v>400</v>
      </c>
      <c r="H24" s="100" t="s">
        <v>214</v>
      </c>
      <c r="I24" s="157"/>
      <c r="N24" s="55" t="s">
        <v>187</v>
      </c>
      <c r="O24" s="56" t="s">
        <v>90</v>
      </c>
      <c r="P24" s="165">
        <v>1.5</v>
      </c>
      <c r="S24">
        <v>432</v>
      </c>
      <c r="T24" t="s">
        <v>9</v>
      </c>
      <c r="U24">
        <v>1</v>
      </c>
      <c r="V24">
        <v>1</v>
      </c>
    </row>
    <row r="25" ht="30.75" spans="1:22">
      <c r="A25" s="54" t="s">
        <v>82</v>
      </c>
      <c r="B25" s="51">
        <v>111410</v>
      </c>
      <c r="C25" s="49" t="s">
        <v>188</v>
      </c>
      <c r="E25" s="101" t="s">
        <v>212</v>
      </c>
      <c r="F25" s="51">
        <v>2160</v>
      </c>
      <c r="G25" s="102">
        <v>300</v>
      </c>
      <c r="H25" s="102" t="s">
        <v>214</v>
      </c>
      <c r="I25" s="157"/>
      <c r="N25" s="54" t="s">
        <v>189</v>
      </c>
      <c r="O25" s="51">
        <v>111410</v>
      </c>
      <c r="P25" s="166">
        <f>(P22+P23+P24)*2%</f>
        <v>4.13</v>
      </c>
      <c r="S25">
        <v>864</v>
      </c>
      <c r="U25">
        <v>2</v>
      </c>
      <c r="V25">
        <v>2</v>
      </c>
    </row>
    <row r="26" ht="30.75" spans="1:22">
      <c r="A26" s="54" t="s">
        <v>84</v>
      </c>
      <c r="B26" s="51">
        <v>111411</v>
      </c>
      <c r="C26" s="49" t="s">
        <v>188</v>
      </c>
      <c r="E26" s="101" t="s">
        <v>212</v>
      </c>
      <c r="F26" s="51">
        <v>2592</v>
      </c>
      <c r="G26" s="103">
        <v>600</v>
      </c>
      <c r="H26" s="102" t="s">
        <v>214</v>
      </c>
      <c r="I26" s="167"/>
      <c r="J26" s="167"/>
      <c r="K26" s="167"/>
      <c r="L26" s="167"/>
      <c r="N26" s="54" t="s">
        <v>190</v>
      </c>
      <c r="O26" s="51">
        <v>111411</v>
      </c>
      <c r="P26" s="164">
        <f>(P22+P23+P24+P25)*2%</f>
        <v>4.2126</v>
      </c>
      <c r="S26">
        <v>1297</v>
      </c>
      <c r="U26">
        <v>3</v>
      </c>
      <c r="V26">
        <v>3</v>
      </c>
    </row>
    <row r="27" ht="30.75" spans="1:22">
      <c r="A27" s="60" t="s">
        <v>119</v>
      </c>
      <c r="B27" s="51">
        <v>111412</v>
      </c>
      <c r="C27" s="49" t="s">
        <v>192</v>
      </c>
      <c r="E27" s="101" t="s">
        <v>212</v>
      </c>
      <c r="F27" s="51">
        <v>3026</v>
      </c>
      <c r="G27" s="103">
        <v>700</v>
      </c>
      <c r="H27" s="102" t="s">
        <v>214</v>
      </c>
      <c r="I27" s="157"/>
      <c r="J27" s="157"/>
      <c r="K27" s="168" t="s">
        <v>224</v>
      </c>
      <c r="L27" s="157"/>
      <c r="N27" s="60" t="s">
        <v>193</v>
      </c>
      <c r="O27" s="51">
        <v>111412</v>
      </c>
      <c r="P27" s="164">
        <f>(P22+P23+P24+P25+P26)*10%</f>
        <v>21.48426</v>
      </c>
      <c r="S27">
        <v>1728</v>
      </c>
      <c r="U27">
        <v>4</v>
      </c>
      <c r="V27">
        <v>4</v>
      </c>
    </row>
    <row r="28" ht="15.75" spans="1:22">
      <c r="A28" s="47" t="s">
        <v>85</v>
      </c>
      <c r="B28" s="51">
        <v>11146</v>
      </c>
      <c r="C28" s="49" t="s">
        <v>188</v>
      </c>
      <c r="E28" s="101" t="s">
        <v>212</v>
      </c>
      <c r="F28" s="51">
        <v>3456</v>
      </c>
      <c r="G28" s="103">
        <v>800</v>
      </c>
      <c r="H28" s="102" t="s">
        <v>214</v>
      </c>
      <c r="I28" s="157"/>
      <c r="J28" s="157"/>
      <c r="K28" s="168"/>
      <c r="L28" s="157"/>
      <c r="N28" s="47" t="s">
        <v>85</v>
      </c>
      <c r="O28" s="51">
        <v>11146</v>
      </c>
      <c r="P28" s="169">
        <f>(P22+P23+P24+P25+P26+P27)*2%</f>
        <v>4.7265372</v>
      </c>
      <c r="S28">
        <v>2160</v>
      </c>
      <c r="U28">
        <v>5</v>
      </c>
      <c r="V28">
        <v>5</v>
      </c>
    </row>
    <row r="29" ht="22.15" customHeight="1" spans="1:22">
      <c r="A29" s="61" t="s">
        <v>196</v>
      </c>
      <c r="B29" s="62">
        <v>11143</v>
      </c>
      <c r="C29" s="49" t="s">
        <v>197</v>
      </c>
      <c r="E29" s="101" t="s">
        <v>212</v>
      </c>
      <c r="F29" s="51">
        <v>3888</v>
      </c>
      <c r="G29" s="103">
        <v>900</v>
      </c>
      <c r="H29" s="102" t="s">
        <v>214</v>
      </c>
      <c r="I29" s="157"/>
      <c r="J29" s="170" t="s">
        <v>225</v>
      </c>
      <c r="K29" s="171"/>
      <c r="L29" s="171"/>
      <c r="M29" s="172"/>
      <c r="N29" s="173" t="s">
        <v>196</v>
      </c>
      <c r="O29" s="62">
        <v>11143</v>
      </c>
      <c r="P29" s="63">
        <f>SUM(P22:P28)*5/100</f>
        <v>12.05266986</v>
      </c>
      <c r="S29">
        <v>2592</v>
      </c>
      <c r="U29">
        <v>6</v>
      </c>
      <c r="V29">
        <v>6</v>
      </c>
    </row>
    <row r="30" ht="15.75" spans="1:22">
      <c r="A30" s="61" t="s">
        <v>91</v>
      </c>
      <c r="B30" s="62">
        <v>11182</v>
      </c>
      <c r="C30" s="49" t="s">
        <v>197</v>
      </c>
      <c r="E30" s="101" t="s">
        <v>212</v>
      </c>
      <c r="F30" s="51">
        <v>4320</v>
      </c>
      <c r="G30" s="103">
        <v>500</v>
      </c>
      <c r="H30" s="102" t="s">
        <v>214</v>
      </c>
      <c r="I30" s="157"/>
      <c r="J30" s="174" t="s">
        <v>226</v>
      </c>
      <c r="K30" s="175"/>
      <c r="L30" s="175"/>
      <c r="M30" s="176"/>
      <c r="N30" s="173" t="s">
        <v>91</v>
      </c>
      <c r="O30" s="62">
        <v>11182</v>
      </c>
      <c r="P30" s="63">
        <f>SUM(P22:P29)*5/100</f>
        <v>12.655303353</v>
      </c>
      <c r="S30">
        <v>3026</v>
      </c>
      <c r="U30">
        <v>7</v>
      </c>
      <c r="V30">
        <v>7</v>
      </c>
    </row>
    <row r="31" ht="16.5" spans="1:22">
      <c r="A31" s="104" t="s">
        <v>199</v>
      </c>
      <c r="B31" s="105"/>
      <c r="C31" s="106"/>
      <c r="E31" s="107" t="s">
        <v>227</v>
      </c>
      <c r="F31" s="108"/>
      <c r="G31" s="109"/>
      <c r="H31" s="110"/>
      <c r="J31" s="177" t="s">
        <v>228</v>
      </c>
      <c r="K31" s="175"/>
      <c r="L31" s="175"/>
      <c r="M31" s="176"/>
      <c r="N31" s="178" t="s">
        <v>199</v>
      </c>
      <c r="O31" s="179"/>
      <c r="P31" s="180">
        <f>SUM(P22:P30)</f>
        <v>265.761370413</v>
      </c>
      <c r="S31">
        <v>3456</v>
      </c>
      <c r="U31">
        <v>8</v>
      </c>
      <c r="V31">
        <v>8</v>
      </c>
    </row>
    <row r="32" ht="37.9" customHeight="1" spans="1:22">
      <c r="A32" s="111"/>
      <c r="B32" s="111"/>
      <c r="C32" s="111"/>
      <c r="E32" s="112" t="s">
        <v>211</v>
      </c>
      <c r="F32" s="113" t="s">
        <v>229</v>
      </c>
      <c r="G32" s="113">
        <v>500</v>
      </c>
      <c r="H32" s="114" t="s">
        <v>214</v>
      </c>
      <c r="I32" s="181"/>
      <c r="J32" s="182" t="s">
        <v>230</v>
      </c>
      <c r="K32" s="183"/>
      <c r="L32" s="183"/>
      <c r="M32" s="184"/>
      <c r="N32" s="157"/>
      <c r="O32" s="157"/>
      <c r="S32">
        <v>3888</v>
      </c>
      <c r="U32">
        <v>9</v>
      </c>
      <c r="V32">
        <v>9</v>
      </c>
    </row>
    <row r="33" ht="15.75" spans="1:21">
      <c r="A33" s="111"/>
      <c r="B33" s="111"/>
      <c r="C33" s="111"/>
      <c r="E33" s="112" t="s">
        <v>211</v>
      </c>
      <c r="F33" s="115" t="s">
        <v>231</v>
      </c>
      <c r="G33" s="115">
        <v>1000</v>
      </c>
      <c r="H33" s="100" t="s">
        <v>214</v>
      </c>
      <c r="J33" s="181"/>
      <c r="K33" s="181"/>
      <c r="L33" s="181"/>
      <c r="S33">
        <v>4320</v>
      </c>
      <c r="U33">
        <v>10</v>
      </c>
    </row>
    <row r="34" ht="24" spans="1:21">
      <c r="A34" s="111"/>
      <c r="B34" s="111"/>
      <c r="C34" s="111"/>
      <c r="E34" s="112" t="s">
        <v>232</v>
      </c>
      <c r="F34" s="116" t="s">
        <v>233</v>
      </c>
      <c r="G34" s="116">
        <v>2000</v>
      </c>
      <c r="H34" s="102" t="s">
        <v>214</v>
      </c>
      <c r="J34" s="181"/>
      <c r="K34" s="181"/>
      <c r="L34" s="185"/>
      <c r="S34">
        <v>8640</v>
      </c>
      <c r="U34">
        <v>11</v>
      </c>
    </row>
    <row r="35" ht="16.5" spans="1:12">
      <c r="A35" s="111"/>
      <c r="B35" s="111"/>
      <c r="C35" s="111"/>
      <c r="E35" s="117" t="s">
        <v>234</v>
      </c>
      <c r="F35" s="118" t="s">
        <v>235</v>
      </c>
      <c r="G35" s="119">
        <v>1500</v>
      </c>
      <c r="H35" s="102" t="s">
        <v>214</v>
      </c>
      <c r="J35" s="181"/>
      <c r="K35" s="181"/>
      <c r="L35" s="185"/>
    </row>
    <row r="36" ht="15.75" spans="1:12">
      <c r="A36" s="111"/>
      <c r="B36" s="111"/>
      <c r="C36" s="111"/>
      <c r="J36" s="181"/>
      <c r="K36" s="181"/>
      <c r="L36" s="185"/>
    </row>
    <row r="37" ht="15.75" spans="1:12">
      <c r="A37" s="111"/>
      <c r="B37" s="111"/>
      <c r="C37" s="111"/>
      <c r="J37" s="181"/>
      <c r="K37" s="181"/>
      <c r="L37" s="185"/>
    </row>
    <row r="38" ht="15.75" spans="1:21">
      <c r="A38" s="111"/>
      <c r="B38" s="111"/>
      <c r="C38" s="111"/>
      <c r="E38" s="120"/>
      <c r="F38" s="121"/>
      <c r="G38" s="120"/>
      <c r="H38" s="122"/>
      <c r="J38" s="181"/>
      <c r="K38" s="181"/>
      <c r="L38" s="185"/>
      <c r="U38">
        <v>12</v>
      </c>
    </row>
    <row r="39" ht="15.75" spans="1:21">
      <c r="A39" s="111"/>
      <c r="B39" s="111"/>
      <c r="C39" s="111"/>
      <c r="E39" s="120"/>
      <c r="F39" s="121"/>
      <c r="G39" s="120"/>
      <c r="H39" s="122"/>
      <c r="J39" s="181"/>
      <c r="K39" s="181"/>
      <c r="L39" s="185"/>
      <c r="U39">
        <v>13</v>
      </c>
    </row>
    <row r="40" ht="16.5" spans="2:21">
      <c r="B40" s="70"/>
      <c r="C40" s="70"/>
      <c r="E40" s="120"/>
      <c r="F40" s="123"/>
      <c r="G40" s="120"/>
      <c r="H40" s="122"/>
      <c r="L40" s="131"/>
      <c r="U40">
        <v>14</v>
      </c>
    </row>
    <row r="41" ht="15.75" spans="10:21">
      <c r="J41" s="186" t="s">
        <v>236</v>
      </c>
      <c r="K41" s="187"/>
      <c r="L41" s="188"/>
      <c r="U41">
        <v>15</v>
      </c>
    </row>
    <row r="42" customHeight="1" spans="1:21">
      <c r="A42" s="76" t="s">
        <v>237</v>
      </c>
      <c r="B42" s="77"/>
      <c r="C42" s="78"/>
      <c r="E42" s="124" t="s">
        <v>238</v>
      </c>
      <c r="F42" s="125"/>
      <c r="G42" s="125"/>
      <c r="H42" s="126"/>
      <c r="J42" s="189"/>
      <c r="K42" s="190" t="s">
        <v>204</v>
      </c>
      <c r="L42" s="191" t="s">
        <v>1</v>
      </c>
      <c r="N42" s="192" t="s">
        <v>239</v>
      </c>
      <c r="O42" s="193"/>
      <c r="P42" s="194"/>
      <c r="U42">
        <v>16</v>
      </c>
    </row>
    <row r="43" ht="15.75" spans="1:21">
      <c r="A43" s="82"/>
      <c r="B43" s="83"/>
      <c r="C43" s="84"/>
      <c r="E43" s="127" t="s">
        <v>206</v>
      </c>
      <c r="F43" s="128" t="s">
        <v>240</v>
      </c>
      <c r="G43" s="128" t="s">
        <v>241</v>
      </c>
      <c r="H43" s="129"/>
      <c r="J43" s="195" t="s">
        <v>208</v>
      </c>
      <c r="K43" s="196">
        <v>1</v>
      </c>
      <c r="L43" s="114"/>
      <c r="N43" s="197"/>
      <c r="O43" s="198"/>
      <c r="P43" s="199"/>
      <c r="U43">
        <v>17</v>
      </c>
    </row>
    <row r="44" ht="15.75" spans="1:21">
      <c r="A44" s="89"/>
      <c r="B44" s="90"/>
      <c r="C44" s="91"/>
      <c r="E44" s="47" t="s">
        <v>242</v>
      </c>
      <c r="F44" s="51" t="s">
        <v>243</v>
      </c>
      <c r="G44" s="51">
        <v>50</v>
      </c>
      <c r="H44" s="100" t="s">
        <v>214</v>
      </c>
      <c r="J44" s="47" t="s">
        <v>244</v>
      </c>
      <c r="K44" s="51">
        <v>1</v>
      </c>
      <c r="L44" s="100"/>
      <c r="N44" s="200" t="s">
        <v>245</v>
      </c>
      <c r="O44" s="201"/>
      <c r="P44" s="202"/>
      <c r="U44">
        <v>18</v>
      </c>
    </row>
    <row r="45" ht="18" customHeight="1" spans="1:21">
      <c r="A45" s="44" t="s">
        <v>177</v>
      </c>
      <c r="B45" s="45" t="s">
        <v>178</v>
      </c>
      <c r="C45" s="46" t="s">
        <v>169</v>
      </c>
      <c r="E45" s="47" t="s">
        <v>242</v>
      </c>
      <c r="F45" s="51" t="s">
        <v>246</v>
      </c>
      <c r="G45" s="51">
        <v>100</v>
      </c>
      <c r="H45" s="100" t="s">
        <v>214</v>
      </c>
      <c r="J45" s="47" t="s">
        <v>211</v>
      </c>
      <c r="K45" s="51">
        <v>0</v>
      </c>
      <c r="L45" s="100">
        <f>IF((AND(K45&gt;0,K48="No",K44=1)),300*K43,IF((AND(K45&gt;0,K48="No",K44&gt;1)),600*K43,IF((AND(K45&gt;0,K48="Yes")),400,0)))</f>
        <v>0</v>
      </c>
      <c r="N45" s="203" t="s">
        <v>177</v>
      </c>
      <c r="O45" s="204" t="s">
        <v>178</v>
      </c>
      <c r="P45" s="205" t="s">
        <v>169</v>
      </c>
      <c r="U45">
        <v>19</v>
      </c>
    </row>
    <row r="46" ht="21" customHeight="1" spans="1:21">
      <c r="A46" s="98" t="s">
        <v>179</v>
      </c>
      <c r="B46" s="51">
        <v>11124</v>
      </c>
      <c r="C46" s="49" t="s">
        <v>216</v>
      </c>
      <c r="E46" s="47" t="s">
        <v>247</v>
      </c>
      <c r="F46" s="51" t="s">
        <v>248</v>
      </c>
      <c r="G46" s="51">
        <v>300</v>
      </c>
      <c r="H46" s="100" t="s">
        <v>214</v>
      </c>
      <c r="J46" s="47" t="s">
        <v>215</v>
      </c>
      <c r="K46" s="51">
        <v>432</v>
      </c>
      <c r="L46" s="100">
        <f>IF(K46=0,0,IF((AND(K46&gt;0,K46&gt;64)),100,IF((AND(K46&gt;0,K46&lt;=64)),50,0)))</f>
        <v>100</v>
      </c>
      <c r="N46" s="206" t="s">
        <v>249</v>
      </c>
      <c r="O46" s="159">
        <v>11124</v>
      </c>
      <c r="P46" s="207">
        <f>L49</f>
        <v>100</v>
      </c>
      <c r="U46">
        <v>20</v>
      </c>
    </row>
    <row r="47" ht="34.9" customHeight="1" spans="1:16">
      <c r="A47" s="54" t="s">
        <v>87</v>
      </c>
      <c r="B47" s="51">
        <v>11135</v>
      </c>
      <c r="C47" s="49" t="s">
        <v>183</v>
      </c>
      <c r="E47" s="47" t="s">
        <v>250</v>
      </c>
      <c r="F47" s="51" t="s">
        <v>248</v>
      </c>
      <c r="G47" s="51">
        <v>600</v>
      </c>
      <c r="H47" s="100" t="s">
        <v>214</v>
      </c>
      <c r="J47" s="47" t="s">
        <v>251</v>
      </c>
      <c r="K47" s="51" t="s">
        <v>9</v>
      </c>
      <c r="L47" s="100">
        <f>IF((AND(K47="Yes",K45=0)),200,0)</f>
        <v>0</v>
      </c>
      <c r="N47" s="54" t="s">
        <v>184</v>
      </c>
      <c r="O47" s="51">
        <v>11135</v>
      </c>
      <c r="P47" s="49">
        <f>P46*2.5%</f>
        <v>2.5</v>
      </c>
    </row>
    <row r="48" ht="25.9" customHeight="1" spans="1:16">
      <c r="A48" s="55" t="s">
        <v>94</v>
      </c>
      <c r="B48" s="56" t="s">
        <v>90</v>
      </c>
      <c r="C48" s="57" t="s">
        <v>186</v>
      </c>
      <c r="E48" s="47" t="s">
        <v>251</v>
      </c>
      <c r="F48" s="51" t="s">
        <v>248</v>
      </c>
      <c r="G48" s="115">
        <v>200</v>
      </c>
      <c r="H48" s="100" t="s">
        <v>214</v>
      </c>
      <c r="J48" s="47" t="s">
        <v>217</v>
      </c>
      <c r="K48" s="51" t="s">
        <v>9</v>
      </c>
      <c r="L48" s="100"/>
      <c r="N48" s="55" t="s">
        <v>187</v>
      </c>
      <c r="O48" s="56" t="s">
        <v>90</v>
      </c>
      <c r="P48" s="57">
        <v>1.5</v>
      </c>
    </row>
    <row r="49" ht="30.75" spans="1:16">
      <c r="A49" s="54" t="s">
        <v>82</v>
      </c>
      <c r="B49" s="51">
        <v>111410</v>
      </c>
      <c r="C49" s="49" t="s">
        <v>188</v>
      </c>
      <c r="E49" s="43" t="s">
        <v>217</v>
      </c>
      <c r="F49" s="130" t="s">
        <v>248</v>
      </c>
      <c r="G49" s="130">
        <v>400</v>
      </c>
      <c r="H49" s="102" t="s">
        <v>214</v>
      </c>
      <c r="J49" s="161" t="s">
        <v>222</v>
      </c>
      <c r="K49" s="162"/>
      <c r="L49" s="163">
        <f>L48+L47+L46+L45</f>
        <v>100</v>
      </c>
      <c r="N49" s="54" t="s">
        <v>189</v>
      </c>
      <c r="O49" s="51">
        <v>111410</v>
      </c>
      <c r="P49" s="208">
        <f>(P46+P47+P48)*2%</f>
        <v>2.08</v>
      </c>
    </row>
    <row r="50" ht="30" spans="1:16">
      <c r="A50" s="54" t="s">
        <v>84</v>
      </c>
      <c r="B50" s="51">
        <v>111411</v>
      </c>
      <c r="C50" s="49" t="s">
        <v>188</v>
      </c>
      <c r="N50" s="54" t="s">
        <v>190</v>
      </c>
      <c r="O50" s="51">
        <v>111411</v>
      </c>
      <c r="P50" s="49">
        <f>(P46+P47+P48+P49)*2%</f>
        <v>2.1216</v>
      </c>
    </row>
    <row r="51" ht="32.45" customHeight="1" spans="1:16">
      <c r="A51" s="60" t="s">
        <v>119</v>
      </c>
      <c r="B51" s="51">
        <v>111412</v>
      </c>
      <c r="C51" s="49" t="s">
        <v>192</v>
      </c>
      <c r="N51" s="60" t="s">
        <v>193</v>
      </c>
      <c r="O51" s="51">
        <v>111412</v>
      </c>
      <c r="P51" s="49">
        <f>(P46+P47+P48+P49+P50)*10%</f>
        <v>10.82016</v>
      </c>
    </row>
    <row r="52" spans="1:16">
      <c r="A52" s="47" t="s">
        <v>85</v>
      </c>
      <c r="B52" s="51">
        <v>11146</v>
      </c>
      <c r="C52" s="49" t="s">
        <v>188</v>
      </c>
      <c r="N52" s="47" t="s">
        <v>85</v>
      </c>
      <c r="O52" s="51">
        <v>11146</v>
      </c>
      <c r="P52" s="49">
        <f>(P46+P47+P48+P49+P50+P51)*2%</f>
        <v>2.3804352</v>
      </c>
    </row>
    <row r="53" ht="17.45" customHeight="1" spans="1:16">
      <c r="A53" s="61" t="s">
        <v>196</v>
      </c>
      <c r="B53" s="62">
        <v>11143</v>
      </c>
      <c r="C53" s="49" t="s">
        <v>197</v>
      </c>
      <c r="J53" s="209"/>
      <c r="K53" s="168" t="s">
        <v>224</v>
      </c>
      <c r="N53" s="54" t="s">
        <v>196</v>
      </c>
      <c r="O53" s="48">
        <v>11143</v>
      </c>
      <c r="P53" s="63">
        <f>SUM(P46:P52)*5/100</f>
        <v>6.07010976</v>
      </c>
    </row>
    <row r="54" ht="16.9" customHeight="1" spans="1:16">
      <c r="A54" s="61" t="s">
        <v>91</v>
      </c>
      <c r="B54" s="62">
        <v>11182</v>
      </c>
      <c r="C54" s="49" t="s">
        <v>197</v>
      </c>
      <c r="K54" s="168"/>
      <c r="N54" s="54" t="s">
        <v>91</v>
      </c>
      <c r="O54" s="48">
        <v>11182</v>
      </c>
      <c r="P54" s="63">
        <f>SUM(P46:P53)*5/100</f>
        <v>6.373615248</v>
      </c>
    </row>
    <row r="55" ht="16.5" spans="1:16">
      <c r="A55" s="104" t="s">
        <v>199</v>
      </c>
      <c r="B55" s="105"/>
      <c r="C55" s="106"/>
      <c r="N55" s="210" t="s">
        <v>199</v>
      </c>
      <c r="O55" s="211"/>
      <c r="P55" s="66">
        <f>SUM(P46:P54)</f>
        <v>133.845920208</v>
      </c>
    </row>
    <row r="56" ht="18.75" spans="10:13">
      <c r="J56" s="212" t="s">
        <v>225</v>
      </c>
      <c r="K56" s="196"/>
      <c r="L56" s="196"/>
      <c r="M56" s="114"/>
    </row>
    <row r="57" spans="10:13">
      <c r="J57" s="174" t="s">
        <v>226</v>
      </c>
      <c r="K57" s="51"/>
      <c r="L57" s="51"/>
      <c r="M57" s="100"/>
    </row>
    <row r="58" spans="10:13">
      <c r="J58" s="177" t="s">
        <v>228</v>
      </c>
      <c r="K58" s="51"/>
      <c r="L58" s="51"/>
      <c r="M58" s="100"/>
    </row>
    <row r="59" ht="15.75" spans="10:13">
      <c r="J59" s="213" t="s">
        <v>252</v>
      </c>
      <c r="K59" s="130"/>
      <c r="L59" s="130"/>
      <c r="M59" s="102"/>
    </row>
    <row r="70" ht="15.75" spans="3:7">
      <c r="C70" s="214" t="s">
        <v>253</v>
      </c>
      <c r="G70" s="214" t="s">
        <v>253</v>
      </c>
    </row>
    <row r="71" ht="15.75" spans="2:9">
      <c r="B71" s="215" t="s">
        <v>31</v>
      </c>
      <c r="C71" s="216"/>
      <c r="D71" s="216"/>
      <c r="E71" s="217"/>
      <c r="G71" s="218" t="s">
        <v>33</v>
      </c>
      <c r="H71" s="219"/>
      <c r="I71" s="231"/>
    </row>
    <row r="72" ht="15.75" spans="2:9">
      <c r="B72" s="127" t="s">
        <v>206</v>
      </c>
      <c r="C72" s="128" t="s">
        <v>240</v>
      </c>
      <c r="D72" s="128" t="s">
        <v>241</v>
      </c>
      <c r="E72" s="129"/>
      <c r="G72" s="220" t="s">
        <v>254</v>
      </c>
      <c r="H72" s="221"/>
      <c r="I72" s="232"/>
    </row>
    <row r="73" spans="2:9">
      <c r="B73" s="47" t="s">
        <v>210</v>
      </c>
      <c r="C73" s="51" t="s">
        <v>255</v>
      </c>
      <c r="D73" s="51">
        <v>50</v>
      </c>
      <c r="E73" s="100" t="s">
        <v>214</v>
      </c>
      <c r="G73" s="222" t="s">
        <v>212</v>
      </c>
      <c r="H73" s="157" t="s">
        <v>256</v>
      </c>
      <c r="I73" s="233">
        <v>100</v>
      </c>
    </row>
    <row r="74" spans="2:9">
      <c r="B74" s="47" t="s">
        <v>257</v>
      </c>
      <c r="C74" s="51" t="s">
        <v>258</v>
      </c>
      <c r="D74" s="51">
        <v>100</v>
      </c>
      <c r="E74" s="100" t="s">
        <v>214</v>
      </c>
      <c r="G74" s="222" t="s">
        <v>212</v>
      </c>
      <c r="H74" s="157" t="s">
        <v>259</v>
      </c>
      <c r="I74" s="233">
        <v>300</v>
      </c>
    </row>
    <row r="75" spans="2:9">
      <c r="B75" s="47" t="s">
        <v>260</v>
      </c>
      <c r="C75" s="51" t="s">
        <v>255</v>
      </c>
      <c r="D75" s="51">
        <v>200</v>
      </c>
      <c r="E75" s="100" t="s">
        <v>214</v>
      </c>
      <c r="G75" s="222" t="s">
        <v>212</v>
      </c>
      <c r="H75" s="157" t="s">
        <v>261</v>
      </c>
      <c r="I75" s="233">
        <v>600</v>
      </c>
    </row>
    <row r="76" spans="2:9">
      <c r="B76" s="47" t="s">
        <v>260</v>
      </c>
      <c r="C76" s="51" t="s">
        <v>262</v>
      </c>
      <c r="D76" s="51">
        <v>300</v>
      </c>
      <c r="E76" s="100" t="s">
        <v>214</v>
      </c>
      <c r="G76" s="222" t="s">
        <v>212</v>
      </c>
      <c r="H76" s="157" t="s">
        <v>263</v>
      </c>
      <c r="I76" s="233">
        <v>1000</v>
      </c>
    </row>
    <row r="77" spans="2:9">
      <c r="B77" s="47" t="s">
        <v>264</v>
      </c>
      <c r="C77" s="51" t="s">
        <v>255</v>
      </c>
      <c r="D77" s="51">
        <v>400</v>
      </c>
      <c r="E77" s="100" t="s">
        <v>214</v>
      </c>
      <c r="G77" s="222" t="s">
        <v>212</v>
      </c>
      <c r="H77" s="157" t="s">
        <v>265</v>
      </c>
      <c r="I77" s="233">
        <v>1300</v>
      </c>
    </row>
    <row r="78" spans="2:9">
      <c r="B78" s="47" t="s">
        <v>266</v>
      </c>
      <c r="C78" s="51" t="s">
        <v>255</v>
      </c>
      <c r="D78" s="51">
        <v>600</v>
      </c>
      <c r="E78" s="100" t="s">
        <v>214</v>
      </c>
      <c r="G78" s="222" t="s">
        <v>212</v>
      </c>
      <c r="H78" s="157" t="s">
        <v>267</v>
      </c>
      <c r="I78" s="233">
        <v>1500</v>
      </c>
    </row>
    <row r="79" ht="15.75" spans="2:9">
      <c r="B79" s="43" t="s">
        <v>268</v>
      </c>
      <c r="C79" s="130" t="s">
        <v>258</v>
      </c>
      <c r="D79" s="130">
        <v>600</v>
      </c>
      <c r="E79" s="102" t="s">
        <v>214</v>
      </c>
      <c r="G79" s="222" t="s">
        <v>269</v>
      </c>
      <c r="H79" s="157" t="s">
        <v>270</v>
      </c>
      <c r="I79" s="233">
        <v>500</v>
      </c>
    </row>
    <row r="80" spans="7:9">
      <c r="G80" s="222" t="s">
        <v>271</v>
      </c>
      <c r="H80" s="157" t="s">
        <v>272</v>
      </c>
      <c r="I80" s="233">
        <v>1000</v>
      </c>
    </row>
    <row r="81" ht="15.75" spans="7:9">
      <c r="G81" s="223" t="s">
        <v>273</v>
      </c>
      <c r="H81" s="224" t="s">
        <v>274</v>
      </c>
      <c r="I81" s="234">
        <v>2000</v>
      </c>
    </row>
    <row r="85" spans="2:12">
      <c r="B85" s="225" t="s">
        <v>275</v>
      </c>
      <c r="C85" s="225" t="s">
        <v>31</v>
      </c>
      <c r="D85" s="225"/>
      <c r="E85" s="225"/>
      <c r="F85" s="226"/>
      <c r="G85" s="227"/>
      <c r="H85" s="225" t="s">
        <v>276</v>
      </c>
      <c r="I85" s="225" t="s">
        <v>277</v>
      </c>
      <c r="J85" s="225"/>
      <c r="K85" s="225"/>
      <c r="L85" s="225"/>
    </row>
    <row r="86" spans="2:12">
      <c r="B86" s="209" t="s">
        <v>278</v>
      </c>
      <c r="C86" s="209" t="s">
        <v>279</v>
      </c>
      <c r="D86" s="209" t="s">
        <v>206</v>
      </c>
      <c r="E86" s="209" t="s">
        <v>79</v>
      </c>
      <c r="F86" s="209" t="s">
        <v>280</v>
      </c>
      <c r="H86" s="209" t="s">
        <v>278</v>
      </c>
      <c r="I86" s="209" t="s">
        <v>279</v>
      </c>
      <c r="J86" s="209" t="s">
        <v>206</v>
      </c>
      <c r="K86" s="209" t="s">
        <v>79</v>
      </c>
      <c r="L86" s="209" t="s">
        <v>280</v>
      </c>
    </row>
    <row r="87" spans="2:12">
      <c r="B87">
        <v>1522</v>
      </c>
      <c r="C87">
        <v>864</v>
      </c>
      <c r="E87">
        <v>100</v>
      </c>
      <c r="F87" t="s">
        <v>281</v>
      </c>
      <c r="H87" s="228">
        <v>1098</v>
      </c>
      <c r="I87" s="228">
        <f>14*12</f>
        <v>168</v>
      </c>
      <c r="J87" s="228"/>
      <c r="K87" s="228">
        <v>100</v>
      </c>
      <c r="L87" s="228" t="s">
        <v>282</v>
      </c>
    </row>
    <row r="88" spans="2:12">
      <c r="B88">
        <v>1415</v>
      </c>
      <c r="C88">
        <v>216</v>
      </c>
      <c r="E88">
        <v>100</v>
      </c>
      <c r="F88" t="s">
        <v>281</v>
      </c>
      <c r="H88" s="228">
        <v>728</v>
      </c>
      <c r="I88" s="228">
        <v>432</v>
      </c>
      <c r="J88" s="228"/>
      <c r="K88" s="228">
        <v>100</v>
      </c>
      <c r="L88" s="228" t="s">
        <v>282</v>
      </c>
    </row>
    <row r="89" spans="2:12">
      <c r="B89">
        <v>1412</v>
      </c>
      <c r="C89">
        <v>216</v>
      </c>
      <c r="E89">
        <v>100</v>
      </c>
      <c r="F89" t="s">
        <v>281</v>
      </c>
      <c r="H89" s="228">
        <v>424</v>
      </c>
      <c r="I89" s="228">
        <f>25*24</f>
        <v>600</v>
      </c>
      <c r="J89" s="228"/>
      <c r="K89" s="228">
        <v>100</v>
      </c>
      <c r="L89" s="228" t="s">
        <v>282</v>
      </c>
    </row>
    <row r="90" spans="2:12">
      <c r="B90">
        <v>1514</v>
      </c>
      <c r="C90" s="229">
        <v>144</v>
      </c>
      <c r="D90" s="229">
        <v>1</v>
      </c>
      <c r="E90" s="229">
        <v>300</v>
      </c>
      <c r="F90" t="s">
        <v>281</v>
      </c>
      <c r="H90" s="228">
        <v>1277</v>
      </c>
      <c r="I90" s="228">
        <v>864</v>
      </c>
      <c r="J90" s="228"/>
      <c r="K90" s="228">
        <v>200</v>
      </c>
      <c r="L90" s="228" t="s">
        <v>282</v>
      </c>
    </row>
    <row r="91" spans="2:12">
      <c r="B91">
        <v>1520</v>
      </c>
      <c r="C91" s="229">
        <v>210</v>
      </c>
      <c r="D91" s="229">
        <v>1</v>
      </c>
      <c r="E91" s="229">
        <v>300</v>
      </c>
      <c r="F91" t="s">
        <v>281</v>
      </c>
      <c r="H91">
        <v>1339</v>
      </c>
      <c r="I91">
        <v>84</v>
      </c>
      <c r="J91">
        <v>1</v>
      </c>
      <c r="K91">
        <v>500</v>
      </c>
      <c r="L91" t="s">
        <v>282</v>
      </c>
    </row>
    <row r="92" spans="2:12">
      <c r="B92">
        <v>1535</v>
      </c>
      <c r="C92" s="229">
        <v>108</v>
      </c>
      <c r="D92" s="229">
        <v>1</v>
      </c>
      <c r="E92" s="229">
        <v>300</v>
      </c>
      <c r="F92" t="s">
        <v>281</v>
      </c>
      <c r="H92">
        <v>995</v>
      </c>
      <c r="I92">
        <v>108</v>
      </c>
      <c r="J92">
        <v>1</v>
      </c>
      <c r="K92">
        <v>500</v>
      </c>
      <c r="L92" t="s">
        <v>282</v>
      </c>
    </row>
    <row r="93" spans="2:12">
      <c r="B93">
        <v>1249</v>
      </c>
      <c r="C93" s="229">
        <v>126</v>
      </c>
      <c r="D93" s="229">
        <v>1</v>
      </c>
      <c r="E93" s="229">
        <v>300</v>
      </c>
      <c r="F93" t="s">
        <v>281</v>
      </c>
      <c r="H93">
        <v>1530</v>
      </c>
      <c r="I93">
        <v>216</v>
      </c>
      <c r="J93">
        <v>1</v>
      </c>
      <c r="K93">
        <v>500</v>
      </c>
      <c r="L93" t="s">
        <v>282</v>
      </c>
    </row>
    <row r="94" spans="2:12">
      <c r="B94">
        <v>1035</v>
      </c>
      <c r="C94" s="229">
        <v>144</v>
      </c>
      <c r="D94" s="229">
        <v>1</v>
      </c>
      <c r="E94" s="229">
        <v>300</v>
      </c>
      <c r="F94" t="s">
        <v>281</v>
      </c>
      <c r="H94">
        <v>1123</v>
      </c>
      <c r="I94">
        <v>432</v>
      </c>
      <c r="J94">
        <v>1</v>
      </c>
      <c r="K94">
        <v>600</v>
      </c>
      <c r="L94" t="s">
        <v>282</v>
      </c>
    </row>
    <row r="95" spans="8:12">
      <c r="H95">
        <v>1120</v>
      </c>
      <c r="I95">
        <v>432</v>
      </c>
      <c r="J95">
        <v>1</v>
      </c>
      <c r="K95">
        <v>600</v>
      </c>
      <c r="L95" t="s">
        <v>282</v>
      </c>
    </row>
    <row r="96" spans="8:12">
      <c r="H96">
        <v>1300</v>
      </c>
      <c r="I96">
        <v>864</v>
      </c>
      <c r="J96">
        <v>4</v>
      </c>
      <c r="K96">
        <v>600</v>
      </c>
      <c r="L96" t="s">
        <v>282</v>
      </c>
    </row>
    <row r="97" spans="8:12">
      <c r="H97">
        <v>1440</v>
      </c>
      <c r="I97">
        <v>900</v>
      </c>
      <c r="J97">
        <v>1</v>
      </c>
      <c r="K97">
        <v>2000</v>
      </c>
      <c r="L97" t="s">
        <v>282</v>
      </c>
    </row>
    <row r="98" spans="2:6">
      <c r="B98" s="157"/>
      <c r="C98" s="157"/>
      <c r="D98" s="157"/>
      <c r="E98" s="157"/>
      <c r="F98" s="230"/>
    </row>
    <row r="99" spans="2:6">
      <c r="B99" s="157"/>
      <c r="C99" s="157"/>
      <c r="D99" s="157"/>
      <c r="E99" s="157"/>
      <c r="F99" s="230"/>
    </row>
    <row r="100" spans="2:6">
      <c r="B100" s="157"/>
      <c r="C100" s="157"/>
      <c r="D100" s="157"/>
      <c r="E100" s="157"/>
      <c r="F100" s="230"/>
    </row>
  </sheetData>
  <mergeCells count="33">
    <mergeCell ref="H2:J2"/>
    <mergeCell ref="A3:C3"/>
    <mergeCell ref="E3:G3"/>
    <mergeCell ref="A4:B4"/>
    <mergeCell ref="E4:F4"/>
    <mergeCell ref="A15:B15"/>
    <mergeCell ref="E15:F15"/>
    <mergeCell ref="E18:H18"/>
    <mergeCell ref="A20:C20"/>
    <mergeCell ref="E20:H20"/>
    <mergeCell ref="N20:P20"/>
    <mergeCell ref="J29:M29"/>
    <mergeCell ref="A31:C31"/>
    <mergeCell ref="E31:H31"/>
    <mergeCell ref="N31:O31"/>
    <mergeCell ref="J32:M32"/>
    <mergeCell ref="J41:L41"/>
    <mergeCell ref="E42:H42"/>
    <mergeCell ref="A44:C44"/>
    <mergeCell ref="N44:P44"/>
    <mergeCell ref="A55:C55"/>
    <mergeCell ref="N55:O55"/>
    <mergeCell ref="B71:E71"/>
    <mergeCell ref="G71:I71"/>
    <mergeCell ref="G72:I72"/>
    <mergeCell ref="K27:K28"/>
    <mergeCell ref="K53:K54"/>
    <mergeCell ref="N42:P43"/>
    <mergeCell ref="A42:C43"/>
    <mergeCell ref="A1:C2"/>
    <mergeCell ref="E1:G2"/>
    <mergeCell ref="A18:C19"/>
    <mergeCell ref="N18:P19"/>
  </mergeCells>
  <dataValidations count="5">
    <dataValidation type="list" allowBlank="1" showInputMessage="1" showErrorMessage="1" sqref="K19">
      <formula1>$U$23:$U$46</formula1>
    </dataValidation>
    <dataValidation type="list" showInputMessage="1" showErrorMessage="1" errorTitle="Enter Valid down town Value" error="Enter 'Yes' or 'No'" sqref="K22 K48">
      <formula1>$T$23:$T$24</formula1>
    </dataValidation>
    <dataValidation type="list" showInputMessage="1" showErrorMessage="1" sqref="K43">
      <formula1>$U$23:$U$46</formula1>
    </dataValidation>
    <dataValidation type="list" showInputMessage="1" showErrorMessage="1" sqref="K47">
      <formula1>$T$23:$T$24</formula1>
    </dataValidation>
    <dataValidation type="list" showInputMessage="1" showErrorMessage="1" sqref="K44">
      <formula1>$V$23:$V$32</formula1>
    </dataValidation>
  </dataValidations>
  <pageMargins left="0.7" right="0.7" top="0.75" bottom="0.75" header="0.3" footer="0.3"/>
  <pageSetup paperSize="1"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H3" sqref="H3"/>
    </sheetView>
  </sheetViews>
  <sheetFormatPr defaultColWidth="9" defaultRowHeight="15" outlineLevelCol="4"/>
  <cols>
    <col min="2" max="2" width="18.5714285714286" customWidth="1"/>
    <col min="3" max="3" width="31.1428571428571" style="2" customWidth="1"/>
    <col min="4" max="4" width="34.5714285714286" customWidth="1"/>
  </cols>
  <sheetData>
    <row r="1" s="1" customFormat="1" ht="36.75" customHeight="1" spans="1:4">
      <c r="A1" s="3" t="s">
        <v>9</v>
      </c>
      <c r="B1" s="4" t="s">
        <v>20</v>
      </c>
      <c r="C1" s="4" t="s">
        <v>58</v>
      </c>
      <c r="D1" s="5" t="s">
        <v>283</v>
      </c>
    </row>
    <row r="2" ht="128.25" customHeight="1" spans="1:5">
      <c r="A2" s="6">
        <v>1</v>
      </c>
      <c r="B2" s="7" t="s">
        <v>11</v>
      </c>
      <c r="C2" s="8" t="s">
        <v>31</v>
      </c>
      <c r="D2" s="9" t="s">
        <v>284</v>
      </c>
      <c r="E2" s="1"/>
    </row>
    <row r="3" ht="75" spans="1:4">
      <c r="A3" s="10"/>
      <c r="B3" s="11"/>
      <c r="C3" s="12" t="s">
        <v>33</v>
      </c>
      <c r="D3" s="13" t="s">
        <v>285</v>
      </c>
    </row>
    <row r="4" ht="60" spans="1:4">
      <c r="A4" s="10"/>
      <c r="B4" s="11"/>
      <c r="C4" s="12" t="s">
        <v>67</v>
      </c>
      <c r="D4" s="13" t="s">
        <v>286</v>
      </c>
    </row>
    <row r="5" ht="75.75" spans="1:4">
      <c r="A5" s="10"/>
      <c r="B5" s="14"/>
      <c r="C5" s="15" t="s">
        <v>29</v>
      </c>
      <c r="D5" s="16" t="s">
        <v>287</v>
      </c>
    </row>
    <row r="6" ht="105" spans="1:4">
      <c r="A6" s="17">
        <v>2</v>
      </c>
      <c r="B6" s="18" t="s">
        <v>288</v>
      </c>
      <c r="C6" s="8" t="s">
        <v>31</v>
      </c>
      <c r="D6" s="9" t="s">
        <v>289</v>
      </c>
    </row>
    <row r="7" ht="75" spans="1:4">
      <c r="A7" s="19"/>
      <c r="B7" s="20"/>
      <c r="C7" s="12" t="s">
        <v>33</v>
      </c>
      <c r="D7" s="13" t="s">
        <v>290</v>
      </c>
    </row>
    <row r="8" ht="75" spans="1:4">
      <c r="A8" s="19"/>
      <c r="B8" s="20"/>
      <c r="C8" s="12" t="s">
        <v>291</v>
      </c>
      <c r="D8" s="13" t="s">
        <v>290</v>
      </c>
    </row>
    <row r="9" ht="75.75" spans="1:4">
      <c r="A9" s="21"/>
      <c r="B9" s="22"/>
      <c r="C9" s="23" t="s">
        <v>29</v>
      </c>
      <c r="D9" s="24" t="s">
        <v>292</v>
      </c>
    </row>
  </sheetData>
  <mergeCells count="4">
    <mergeCell ref="A2:A5"/>
    <mergeCell ref="A6:A9"/>
    <mergeCell ref="B2:B5"/>
    <mergeCell ref="B6:B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Version History</vt:lpstr>
      <vt:lpstr>Transaction Types</vt:lpstr>
      <vt:lpstr>Fee To be collected</vt:lpstr>
      <vt:lpstr>geometer Fee</vt:lpstr>
      <vt:lpstr>PLT</vt:lpstr>
      <vt:lpstr>CoO</vt:lpstr>
      <vt:lpstr>Transfer Tax</vt:lpstr>
      <vt:lpstr>Document needed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bhagyalaxmi</cp:lastModifiedBy>
  <dcterms:created xsi:type="dcterms:W3CDTF">2006-09-16T00:00:00Z</dcterms:created>
  <dcterms:modified xsi:type="dcterms:W3CDTF">2021-07-06T06:53:13Z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