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51A6CD77-0311-4C6F-81B3-94500783AB6A}" xr6:coauthVersionLast="47" xr6:coauthVersionMax="47" xr10:uidLastSave="{00000000-0000-0000-0000-000000000000}"/>
  <bookViews>
    <workbookView xWindow="-109" yWindow="-109" windowWidth="26301" windowHeight="14169" tabRatio="863" activeTab="3" xr2:uid="{00000000-000D-0000-FFFF-FFFF00000000}"/>
  </bookViews>
  <sheets>
    <sheet name="Version History" sheetId="10" r:id="rId1"/>
    <sheet name="Transaction Types" sheetId="1" r:id="rId2"/>
    <sheet name="Fee To be collected" sheetId="4" r:id="rId3"/>
    <sheet name="geometer Fee" sheetId="8" r:id="rId4"/>
    <sheet name="PLT" sheetId="5" r:id="rId5"/>
    <sheet name="Annual Tax" sheetId="11" r:id="rId6"/>
    <sheet name="CoO" sheetId="9" r:id="rId7"/>
    <sheet name="Transfer Tax" sheetId="7" r:id="rId8"/>
    <sheet name="Document needed" sheetId="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8" l="1"/>
  <c r="J37" i="8"/>
  <c r="J36" i="8"/>
  <c r="J35" i="8"/>
  <c r="J34" i="8"/>
  <c r="J33" i="8"/>
  <c r="L22" i="7"/>
  <c r="K23" i="7"/>
  <c r="L23" i="7" s="1"/>
  <c r="G6" i="7" l="1"/>
  <c r="D29" i="5"/>
  <c r="C29" i="5"/>
  <c r="D24" i="5" l="1"/>
  <c r="M17" i="11"/>
  <c r="M5" i="11"/>
  <c r="P8" i="11"/>
  <c r="P4" i="11"/>
  <c r="O4" i="11"/>
  <c r="G5" i="11"/>
  <c r="J8" i="7"/>
  <c r="E24" i="5"/>
  <c r="M3" i="7"/>
  <c r="J8" i="8"/>
  <c r="J26" i="8"/>
  <c r="J20" i="8"/>
  <c r="J22" i="8" s="1"/>
  <c r="J40" i="8" l="1"/>
  <c r="D23" i="5"/>
  <c r="D25" i="5" s="1"/>
  <c r="M6" i="11"/>
  <c r="G6" i="11"/>
  <c r="M4" i="7"/>
  <c r="M7" i="7" s="1"/>
  <c r="L25" i="7"/>
  <c r="P22" i="7" s="1"/>
  <c r="M9" i="11" l="1"/>
  <c r="M10" i="11" s="1"/>
  <c r="M11" i="11" s="1"/>
  <c r="G9" i="11"/>
  <c r="M8" i="7"/>
  <c r="L47" i="7"/>
  <c r="L46" i="7"/>
  <c r="L48" i="7"/>
  <c r="M12" i="11" l="1"/>
  <c r="M14" i="11"/>
  <c r="G10" i="11"/>
  <c r="G11" i="11" s="1"/>
  <c r="M9" i="7"/>
  <c r="L50" i="7"/>
  <c r="P47" i="7" s="1"/>
  <c r="I88" i="7"/>
  <c r="I90" i="7"/>
  <c r="D30" i="5"/>
  <c r="D28" i="5"/>
  <c r="D27" i="5"/>
  <c r="J6" i="8"/>
  <c r="J12" i="8" s="1"/>
  <c r="M15" i="11" l="1"/>
  <c r="M16" i="11" s="1"/>
  <c r="G12" i="11"/>
  <c r="G14" i="11" s="1"/>
  <c r="G15" i="11" s="1"/>
  <c r="G16" i="11" s="1"/>
  <c r="M10" i="7"/>
  <c r="D26" i="5"/>
  <c r="G17" i="11" l="1"/>
  <c r="M12" i="7"/>
  <c r="M13" i="7" s="1"/>
  <c r="M14" i="7" s="1"/>
  <c r="M15" i="7" s="1"/>
  <c r="P23" i="7"/>
  <c r="P25" i="7" s="1"/>
  <c r="D31" i="5"/>
  <c r="D32" i="5" s="1"/>
  <c r="P26" i="7" l="1"/>
  <c r="P27" i="7" s="1"/>
  <c r="D33" i="5"/>
  <c r="P28" i="7" l="1"/>
  <c r="D34" i="5"/>
  <c r="D35" i="5" s="1"/>
  <c r="D37" i="5" s="1"/>
  <c r="P29" i="7" l="1"/>
  <c r="P30" i="7" s="1"/>
  <c r="P31" i="7" s="1"/>
  <c r="D4" i="8"/>
  <c r="D5" i="8" l="1"/>
  <c r="D6" i="8" l="1"/>
  <c r="D7" i="8" s="1"/>
  <c r="D8" i="8" s="1"/>
  <c r="D10" i="8" s="1"/>
  <c r="N3" i="7" l="1"/>
  <c r="G7" i="7" l="1"/>
  <c r="G9" i="7" l="1"/>
  <c r="N6" i="7" s="1"/>
  <c r="N4" i="7"/>
  <c r="G10" i="7" l="1"/>
  <c r="N7" i="7" s="1"/>
  <c r="G11" i="7" l="1"/>
  <c r="N8" i="7" s="1"/>
  <c r="G12" i="7" l="1"/>
  <c r="G13" i="7" s="1"/>
  <c r="N10" i="7" s="1"/>
  <c r="N9" i="7" l="1"/>
  <c r="G14" i="7"/>
  <c r="G15" i="7" s="1"/>
  <c r="G16" i="7" s="1"/>
  <c r="P48" i="7"/>
  <c r="N11" i="7" l="1"/>
  <c r="N12" i="7" s="1"/>
  <c r="P50" i="7"/>
  <c r="P51" i="7" s="1"/>
  <c r="P52" i="7" s="1"/>
  <c r="P53" i="7" l="1"/>
  <c r="P54" i="7" l="1"/>
  <c r="P55" i="7" l="1"/>
  <c r="P56" i="7" s="1"/>
</calcChain>
</file>

<file path=xl/sharedStrings.xml><?xml version="1.0" encoding="utf-8"?>
<sst xmlns="http://schemas.openxmlformats.org/spreadsheetml/2006/main" count="730" uniqueCount="326">
  <si>
    <t>New Registration</t>
  </si>
  <si>
    <t>Type of Registration</t>
  </si>
  <si>
    <t>Definition</t>
  </si>
  <si>
    <t>No</t>
  </si>
  <si>
    <t>The property never registrade with city before will consider as new registration</t>
  </si>
  <si>
    <t>Conversion</t>
  </si>
  <si>
    <t>Inheritance</t>
  </si>
  <si>
    <t>Gift</t>
  </si>
  <si>
    <t>Type of registration</t>
  </si>
  <si>
    <t>Property with big area never registred with city before</t>
  </si>
  <si>
    <t>How Customer Obtained the land</t>
  </si>
  <si>
    <t>Purchased- sale</t>
  </si>
  <si>
    <r>
      <rPr>
        <sz val="11"/>
        <color rgb="FF00B050"/>
        <rFont val="Calibri"/>
        <family val="2"/>
        <scheme val="minor"/>
      </rPr>
      <t>1. Id card of buyer, 
3. District Court documents,</t>
    </r>
    <r>
      <rPr>
        <sz val="11"/>
        <color rgb="FFFF0000"/>
        <rFont val="Calibri"/>
        <family val="2"/>
        <scheme val="minor"/>
      </rPr>
      <t xml:space="preserve">
5. Agent ID card (Optional),
6. Consent letter from notary if Agent (Optional)</t>
    </r>
  </si>
  <si>
    <r>
      <rPr>
        <sz val="11"/>
        <color rgb="FF00B050"/>
        <rFont val="Calibri"/>
        <family val="2"/>
        <scheme val="minor"/>
      </rPr>
      <t xml:space="preserve">1. Id card of buyer, </t>
    </r>
    <r>
      <rPr>
        <sz val="11"/>
        <color rgb="FFFF0000"/>
        <rFont val="Calibri"/>
        <family val="2"/>
        <scheme val="minor"/>
      </rPr>
      <t xml:space="preserve">
2. Agent ID card (Optional),
3. Consent letter from notary if Agent (Optional)</t>
    </r>
  </si>
  <si>
    <r>
      <rPr>
        <sz val="11"/>
        <color rgb="FF00B050"/>
        <rFont val="Calibri"/>
        <family val="2"/>
        <scheme val="minor"/>
      </rPr>
      <t>1. Id card of buyer, 
2. Sharia compliance fromTransfer?</t>
    </r>
    <r>
      <rPr>
        <sz val="11"/>
        <color rgb="FFFF0000"/>
        <rFont val="Calibri"/>
        <family val="2"/>
        <scheme val="minor"/>
      </rPr>
      <t xml:space="preserve">
3. Agent ID card (Optional),
4. Consent letter from notary if Agent (Optional)</t>
    </r>
  </si>
  <si>
    <r>
      <rPr>
        <sz val="11"/>
        <color rgb="FF00B050"/>
        <rFont val="Calibri"/>
        <family val="2"/>
        <scheme val="minor"/>
      </rPr>
      <t xml:space="preserve">1. Id card of buyer(s), 
2. Legacy file,
</t>
    </r>
    <r>
      <rPr>
        <sz val="11"/>
        <color rgb="FFFF0000"/>
        <rFont val="Calibri"/>
        <family val="2"/>
        <scheme val="minor"/>
      </rPr>
      <t>3. Sheekh Letter from Sharia (Optional)
4. Agent ID card (Optional),
5. Consent letter from notary if Agent (Optional)</t>
    </r>
  </si>
  <si>
    <t>New Registration Of</t>
  </si>
  <si>
    <t>How Customer Obtained the Property</t>
  </si>
  <si>
    <t>Inherited Property</t>
  </si>
  <si>
    <t>Gifted Property</t>
  </si>
  <si>
    <t>Own Property</t>
  </si>
  <si>
    <r>
      <rPr>
        <sz val="11"/>
        <color rgb="FF00B050"/>
        <rFont val="Calibri"/>
        <family val="2"/>
        <scheme val="minor"/>
      </rPr>
      <t>1. Id card of buyer(s), 
2. Legacy file,</t>
    </r>
    <r>
      <rPr>
        <sz val="11"/>
        <color rgb="FFFF0000"/>
        <rFont val="Calibri"/>
        <family val="2"/>
        <scheme val="minor"/>
      </rPr>
      <t xml:space="preserve">
4. Agent ID card (Optional),
5. Consent letter from notary if Agent (Optional)</t>
    </r>
  </si>
  <si>
    <r>
      <rPr>
        <sz val="11"/>
        <color rgb="FF00B050"/>
        <rFont val="Calibri"/>
        <family val="2"/>
        <scheme val="minor"/>
      </rPr>
      <t>1. Id card of buyer(s), 
2. Legacy file,</t>
    </r>
    <r>
      <rPr>
        <sz val="11"/>
        <color rgb="FFFF0000"/>
        <rFont val="Calibri"/>
        <family val="2"/>
        <scheme val="minor"/>
      </rPr>
      <t xml:space="preserve">
3. Agent ID card (Optional),
4. Consent letter from notary if Agent (Optional)</t>
    </r>
  </si>
  <si>
    <t>Customer and customer's ancestors were living here for many years and registering it now</t>
  </si>
  <si>
    <t xml:space="preserve">Document need after pilot </t>
  </si>
  <si>
    <t>Purchased Property-sale</t>
  </si>
  <si>
    <t>Change of Ownership- Sale</t>
  </si>
  <si>
    <t>Change of ownership- sale</t>
  </si>
  <si>
    <t>change of ownership- sale</t>
  </si>
  <si>
    <t>Own property</t>
  </si>
  <si>
    <r>
      <rPr>
        <sz val="11"/>
        <color rgb="FF00B050"/>
        <rFont val="Calibri"/>
        <family val="2"/>
        <scheme val="minor"/>
      </rPr>
      <t xml:space="preserve">1. Id card of buyer, 
2. District Court documents,
</t>
    </r>
    <r>
      <rPr>
        <sz val="11"/>
        <color rgb="FFFF0000"/>
        <rFont val="Calibri"/>
        <family val="2"/>
        <scheme val="minor"/>
      </rPr>
      <t xml:space="preserve">3. Sheekh Letter from Sharia (Optional)
4. Agent ID card (Optional),
</t>
    </r>
  </si>
  <si>
    <t>Ragister gifted property that not regitred with city before</t>
  </si>
  <si>
    <t>Ragister inherited property that not regitred with city before</t>
  </si>
  <si>
    <t>Ragister purchased property that not regitred with city before</t>
  </si>
  <si>
    <t>Transfer/Conversion</t>
  </si>
  <si>
    <t>Registering own property in new system which have legacy file number (Conversion)</t>
  </si>
  <si>
    <t>Nature of Transaction</t>
  </si>
  <si>
    <t>Farm  Registration</t>
  </si>
  <si>
    <t xml:space="preserve">                                                                                                       </t>
  </si>
  <si>
    <t>Reamrks</t>
  </si>
  <si>
    <t>sub head numbers</t>
  </si>
  <si>
    <t>Amount</t>
  </si>
  <si>
    <t>Total</t>
  </si>
  <si>
    <t>Yearly Property Tax</t>
  </si>
  <si>
    <t>Map fee</t>
  </si>
  <si>
    <t xml:space="preserve">Registration </t>
  </si>
  <si>
    <t xml:space="preserve">Hygien </t>
  </si>
  <si>
    <t xml:space="preserve">Excavation </t>
  </si>
  <si>
    <t>Sports</t>
  </si>
  <si>
    <t>education</t>
  </si>
  <si>
    <t>Health</t>
  </si>
  <si>
    <t>City Development</t>
  </si>
  <si>
    <t>Stamp Duty</t>
  </si>
  <si>
    <t>Overtime</t>
  </si>
  <si>
    <t>OT</t>
  </si>
  <si>
    <t>Total Amount</t>
  </si>
  <si>
    <t>C/Premier of land</t>
  </si>
  <si>
    <t>Fee Item</t>
  </si>
  <si>
    <t>Amount/meter square</t>
  </si>
  <si>
    <t>Remarks</t>
  </si>
  <si>
    <t>2% of the above sum</t>
  </si>
  <si>
    <t>Fixed charges for any property size</t>
  </si>
  <si>
    <t>2% of the above sum including Sports</t>
  </si>
  <si>
    <t>15% of the above sum including sports, education &amp; health</t>
  </si>
  <si>
    <t>2.5% of the above sum including sports, education, health &amp; City development</t>
  </si>
  <si>
    <t>2% of the above sum including sports &amp; education</t>
  </si>
  <si>
    <r>
      <t>C/Premier of land (24x18) 432 m</t>
    </r>
    <r>
      <rPr>
        <vertAlign val="superscript"/>
        <sz val="11"/>
        <color theme="1"/>
        <rFont val="Calibri"/>
        <family val="2"/>
        <scheme val="minor"/>
      </rPr>
      <t>2</t>
    </r>
  </si>
  <si>
    <t>Fixed chargefor square meters</t>
  </si>
  <si>
    <t>Notes</t>
  </si>
  <si>
    <t>* need to calculate in this order only.
* To calculate education fee, first need to calculate sports fee then add it to the premier of land and yearly tax then find 2%</t>
  </si>
  <si>
    <t>Transfer Tax</t>
  </si>
  <si>
    <t>Assumed Prchase price</t>
  </si>
  <si>
    <t>Fee Items</t>
  </si>
  <si>
    <t>Sub Heads</t>
  </si>
  <si>
    <t>Calculation</t>
  </si>
  <si>
    <t>2.5% of the Transfer Tax amount</t>
  </si>
  <si>
    <t>Stamp Duty(2.5% of the Transfer Tax amount)</t>
  </si>
  <si>
    <t>Overtime(fixed $1.5)</t>
  </si>
  <si>
    <t>Sum of the above heads * 2%</t>
  </si>
  <si>
    <t>Sports(Summation of the above x 2%)</t>
  </si>
  <si>
    <t>education(Summation of the above heads x 2%)</t>
  </si>
  <si>
    <t>Sum of the above heads x 10%</t>
  </si>
  <si>
    <t>City Development(Summation of the above heads x 10%)</t>
  </si>
  <si>
    <t>Transfer tax</t>
  </si>
  <si>
    <t>property size range price</t>
  </si>
  <si>
    <t>Transfer Tax (Range -1)</t>
  </si>
  <si>
    <t>Premier of Land in SLSH</t>
  </si>
  <si>
    <t>Total Amount in SLSH</t>
  </si>
  <si>
    <t>Transfer of ownership (Sale) transaction only</t>
  </si>
  <si>
    <t>Gifted property only</t>
  </si>
  <si>
    <t>Inherited property only</t>
  </si>
  <si>
    <t>Transfer Tax for Sale</t>
  </si>
  <si>
    <t>Transfer Tax Example for sale</t>
  </si>
  <si>
    <t>Transfer Tax for gift</t>
  </si>
  <si>
    <t>Transfer Tax for Inheritance</t>
  </si>
  <si>
    <t>Transfer Tax example for inheritance</t>
  </si>
  <si>
    <t>GIS Registration</t>
  </si>
  <si>
    <t>Payment-2</t>
  </si>
  <si>
    <t>Payment-3</t>
  </si>
  <si>
    <t xml:space="preserve">1. Premier of Land </t>
  </si>
  <si>
    <t>GIS Registraion</t>
  </si>
  <si>
    <t>Any transaction of registred property with city (Property with legacy file)</t>
  </si>
  <si>
    <t>Any transaction of registred property GIS system</t>
  </si>
  <si>
    <t xml:space="preserve">Register inherited property with legacy file number </t>
  </si>
  <si>
    <t xml:space="preserve">Register Gifted property with legacy file number
                                    </t>
  </si>
  <si>
    <t>Register purchased property with legacy file number.</t>
  </si>
  <si>
    <t>Register purchased property that is registred with GIS system before</t>
  </si>
  <si>
    <t>Register gifted property that is registred with GIS system before</t>
  </si>
  <si>
    <t>Register inherited property that is registred with GIS system before</t>
  </si>
  <si>
    <r>
      <t xml:space="preserve">Payment-1
</t>
    </r>
    <r>
      <rPr>
        <b/>
        <sz val="12"/>
        <color rgb="FFFF0000"/>
        <rFont val="Calibri"/>
        <family val="2"/>
        <scheme val="minor"/>
      </rPr>
      <t/>
    </r>
  </si>
  <si>
    <r>
      <rPr>
        <sz val="12"/>
        <color rgb="FFFF0000"/>
        <rFont val="Calibri"/>
        <family val="2"/>
        <scheme val="minor"/>
      </rPr>
      <t xml:space="preserve">1. Soo Eegis / Field Geometer Service Fee
</t>
    </r>
    <r>
      <rPr>
        <sz val="12"/>
        <color rgb="FF00B050"/>
        <rFont val="Calibri"/>
        <family val="2"/>
        <scheme val="minor"/>
      </rPr>
      <t xml:space="preserve">2. Application fee 
3. GIS Service Fee
</t>
    </r>
  </si>
  <si>
    <r>
      <t xml:space="preserve">1. Transfer Tax
</t>
    </r>
    <r>
      <rPr>
        <sz val="12"/>
        <color rgb="FF00B050"/>
        <rFont val="Calibri"/>
        <family val="2"/>
        <scheme val="minor"/>
      </rPr>
      <t>2. Certificate of  Ownership</t>
    </r>
  </si>
  <si>
    <t>2. Certificate of  Ownership</t>
  </si>
  <si>
    <t xml:space="preserve">* geometer fee not applicable for Transfer or conversion type of ransactions. But geometer survey  may required for most of this transactions.
* This  "Own property conversion" to new system is a new type of transaction. Means ciy doesn’t have a fee structure for this.
*Geometer survey fee should not be collected for the property registred in new system since we know the land. So need to make this optional in the first three  transactions of this section
</t>
  </si>
  <si>
    <t>Sub Head Name</t>
  </si>
  <si>
    <t>Sub Head No</t>
  </si>
  <si>
    <t>Soo eegis</t>
  </si>
  <si>
    <t>over time</t>
  </si>
  <si>
    <t>Total Voucher Amount</t>
  </si>
  <si>
    <t>Somali Transalation of transaction types</t>
  </si>
  <si>
    <t>Diiwaangalin Cusub</t>
  </si>
  <si>
    <t>Hantida aan hore looga diiwaangalin Caasimada Hargeysa ayaa loo tixgalinayaa Diiwaan galin Cusub</t>
  </si>
  <si>
    <t>Hanti Fayl Hore leh</t>
  </si>
  <si>
    <t>hantida hore u diiwaangashan ama Fayl hore ka baxay ayaa loo aqoonsanayaa (Hantida File hore Uga baxay DHH)</t>
  </si>
  <si>
    <t>Diiwaangalinta GIS-ka</t>
  </si>
  <si>
    <t>Hantida lagu diiwaangaliyay Nidaamka Cusub Ee GIS-ka</t>
  </si>
  <si>
    <t>Diiwaangalinta Beeraha</t>
  </si>
  <si>
    <t>Hantida ah dhulbeereed wayn ee aan hore looga diiwaangalin Caasimada (hore aan loo Qorshayn)</t>
  </si>
  <si>
    <t>Dhaxal</t>
  </si>
  <si>
    <t>Hibeyn</t>
  </si>
  <si>
    <t>Iib</t>
  </si>
  <si>
    <t>Degsiimo Hore</t>
  </si>
  <si>
    <t>Transfer/Conversion(legacy Transaction)</t>
  </si>
  <si>
    <t>Hibayn</t>
  </si>
  <si>
    <t>Iibka hanti Fayl Hore leh</t>
  </si>
  <si>
    <t>Iibka</t>
  </si>
  <si>
    <t>Transaction type</t>
  </si>
  <si>
    <t>1story</t>
  </si>
  <si>
    <t>2story and above half built</t>
  </si>
  <si>
    <t>2story and above full built</t>
  </si>
  <si>
    <t>12*12 or less</t>
  </si>
  <si>
    <t>Plus subheds</t>
  </si>
  <si>
    <t>2story and above</t>
  </si>
  <si>
    <t>Building</t>
  </si>
  <si>
    <t>Land size</t>
  </si>
  <si>
    <t>12*12  above</t>
  </si>
  <si>
    <t>12*12 above</t>
  </si>
  <si>
    <t>Empty land</t>
  </si>
  <si>
    <t>empty  land</t>
  </si>
  <si>
    <t>size</t>
  </si>
  <si>
    <t>12*12</t>
  </si>
  <si>
    <t>90*48 full block</t>
  </si>
  <si>
    <t>5 plots (5*24*18)</t>
  </si>
  <si>
    <t>90*48*2 (2 blocks)</t>
  </si>
  <si>
    <t>90*48*3 (3blocks)</t>
  </si>
  <si>
    <t>Property in down town</t>
  </si>
  <si>
    <t>12*12 residential or less</t>
  </si>
  <si>
    <t>12*12 above  (Villa)</t>
  </si>
  <si>
    <t>12*12 above (qasri)</t>
  </si>
  <si>
    <t>palace (qasari)</t>
  </si>
  <si>
    <t>With Villa</t>
  </si>
  <si>
    <t>With Normal</t>
  </si>
  <si>
    <t>empty land</t>
  </si>
  <si>
    <t>Land Size</t>
  </si>
  <si>
    <t>Range based</t>
  </si>
  <si>
    <t>Fixed Hygene range charges (refer hygene range table bottom)</t>
  </si>
  <si>
    <t>Range in meter square</t>
  </si>
  <si>
    <t>Range name</t>
  </si>
  <si>
    <t>&lt;=100</t>
  </si>
  <si>
    <t>Range-1</t>
  </si>
  <si>
    <t>Range-3</t>
  </si>
  <si>
    <t>Range-4</t>
  </si>
  <si>
    <t>Range-5</t>
  </si>
  <si>
    <t>hygene amount in SLSH</t>
  </si>
  <si>
    <t>Haygene range Table</t>
  </si>
  <si>
    <t>NR- Sale</t>
  </si>
  <si>
    <t>NR- Inheritance</t>
  </si>
  <si>
    <t>NR- Gift</t>
  </si>
  <si>
    <t>NR- Own property</t>
  </si>
  <si>
    <t>CO- Sale</t>
  </si>
  <si>
    <t xml:space="preserve">We wont charge geomtry fee as we already included the ownerhip certificate price </t>
  </si>
  <si>
    <t>CO- Inheritance</t>
  </si>
  <si>
    <t>CO- Gift</t>
  </si>
  <si>
    <t>CO- Own property</t>
  </si>
  <si>
    <t xml:space="preserve">
</t>
  </si>
  <si>
    <t xml:space="preserve">Premier of Land Example calcualton </t>
  </si>
  <si>
    <t>Health (2% of above sum)</t>
  </si>
  <si>
    <t>Range-2</t>
  </si>
  <si>
    <t>101 - 143</t>
  </si>
  <si>
    <t>144-215</t>
  </si>
  <si>
    <t>* Geometer fee is fixed fee for all NR transactions and any land sizes</t>
  </si>
  <si>
    <t>Education</t>
  </si>
  <si>
    <t>Cleaning</t>
  </si>
  <si>
    <t>Infrastructure</t>
  </si>
  <si>
    <t>stamp duty</t>
  </si>
  <si>
    <t>Updated Geometer Fee Calculation</t>
  </si>
  <si>
    <t>OLD Geometer Fee Calculation</t>
  </si>
  <si>
    <t>Firefighter</t>
  </si>
  <si>
    <t>Universities</t>
  </si>
  <si>
    <t>Univerisity</t>
  </si>
  <si>
    <t>Sum of the above heads * 5%</t>
  </si>
  <si>
    <t>5% of the above sum</t>
  </si>
  <si>
    <t>&lt;432
Grade C</t>
  </si>
  <si>
    <t>432 -863
Grade b</t>
  </si>
  <si>
    <t>&gt;=864
Grade A</t>
  </si>
  <si>
    <t>inheritance</t>
  </si>
  <si>
    <t>gift</t>
  </si>
  <si>
    <t>TR</t>
  </si>
  <si>
    <t>Area</t>
  </si>
  <si>
    <t>Type</t>
  </si>
  <si>
    <t>1 floor building</t>
  </si>
  <si>
    <t>&gt;1 floor building</t>
  </si>
  <si>
    <t>OLD</t>
  </si>
  <si>
    <t>Samples</t>
  </si>
  <si>
    <t xml:space="preserve">Samples </t>
  </si>
  <si>
    <t>GIFT</t>
  </si>
  <si>
    <t xml:space="preserve">Size </t>
  </si>
  <si>
    <t>Land With building</t>
  </si>
  <si>
    <t>Building area</t>
  </si>
  <si>
    <t>Downtown  Building area</t>
  </si>
  <si>
    <t>Empty land area</t>
  </si>
  <si>
    <t>Downtown</t>
  </si>
  <si>
    <t>TT</t>
  </si>
  <si>
    <t>Total TT</t>
  </si>
  <si>
    <t>Values</t>
  </si>
  <si>
    <t>Fields</t>
  </si>
  <si>
    <t>Transfer Tax Calculation for gift</t>
  </si>
  <si>
    <t>Enter Values here</t>
  </si>
  <si>
    <t>Yes</t>
  </si>
  <si>
    <t>Any size</t>
  </si>
  <si>
    <t>Number of buildigs</t>
  </si>
  <si>
    <t>No of building</t>
  </si>
  <si>
    <t>No floors</t>
  </si>
  <si>
    <r>
      <t>Building area</t>
    </r>
    <r>
      <rPr>
        <vertAlign val="superscript"/>
        <sz val="15"/>
        <color theme="1"/>
        <rFont val="Calibri"/>
        <family val="2"/>
        <scheme val="minor"/>
      </rPr>
      <t>*</t>
    </r>
  </si>
  <si>
    <t>Number of floors</t>
  </si>
  <si>
    <t>Inheritance Triff</t>
  </si>
  <si>
    <t>Inheritance Formula</t>
  </si>
  <si>
    <t xml:space="preserve">Transfer Tax </t>
  </si>
  <si>
    <t>Empty land  no wall</t>
  </si>
  <si>
    <t>Empty land with wall</t>
  </si>
  <si>
    <t>Note</t>
  </si>
  <si>
    <t>Empty land range</t>
  </si>
  <si>
    <t>1. If multiple building  in property , each property have to pay tax based on its size</t>
  </si>
  <si>
    <t>2. If a property have empty area and builtin area then need to for both based on its size</t>
  </si>
  <si>
    <t>3. Number of floors also factor to decide the inherited property tax</t>
  </si>
  <si>
    <t>3. Gifted property size usually less than 4320sqm, so not included above 4320 size property tax, that will fix if we get that scenario</t>
  </si>
  <si>
    <t>GIS- Sale</t>
  </si>
  <si>
    <t>GIS- Inheritance</t>
  </si>
  <si>
    <t>GIS- Gift</t>
  </si>
  <si>
    <t>Transition</t>
  </si>
  <si>
    <t>TS- Sale</t>
  </si>
  <si>
    <t>TS- Inheritance</t>
  </si>
  <si>
    <t>TS- Gift</t>
  </si>
  <si>
    <t>TS- Own property</t>
  </si>
  <si>
    <t>&lt;=64</t>
  </si>
  <si>
    <t>&gt;64</t>
  </si>
  <si>
    <t>University</t>
  </si>
  <si>
    <t>Certificate of ownerhip fee for all type</t>
  </si>
  <si>
    <t>Default Years</t>
  </si>
  <si>
    <t>Area in Sqm</t>
  </si>
  <si>
    <t>Subhead</t>
  </si>
  <si>
    <t>Rate</t>
  </si>
  <si>
    <t>Shilling Conv Rate</t>
  </si>
  <si>
    <t>Parcel Area*default year*100</t>
  </si>
  <si>
    <t>10% of above</t>
  </si>
  <si>
    <t>2% of above</t>
  </si>
  <si>
    <t>2.5% of above</t>
  </si>
  <si>
    <t>5% of above</t>
  </si>
  <si>
    <t>SLSH</t>
  </si>
  <si>
    <t>USD</t>
  </si>
  <si>
    <t>Date</t>
  </si>
  <si>
    <t>PLT</t>
  </si>
  <si>
    <t>COO</t>
  </si>
  <si>
    <t>15-04-2021</t>
  </si>
  <si>
    <t>21-04-2021</t>
  </si>
  <si>
    <t>Amount After Discount</t>
  </si>
  <si>
    <t>Discount %</t>
  </si>
  <si>
    <t>To Pay %</t>
  </si>
  <si>
    <t>Discount calculation given by mubarak for premier of land tax. Discount applying to first subhead and calculating remaining subhead based on that</t>
  </si>
  <si>
    <t>Default years billing</t>
  </si>
  <si>
    <t>Discount Billing</t>
  </si>
  <si>
    <t>To pay%</t>
  </si>
  <si>
    <t>Discount%</t>
  </si>
  <si>
    <t>Discussed with Transfer tax department and received Default year calculation. Which is added in the Transfer tax page. Transfer tax + default year tax should be the total TT. Its only applicable for Sale type application</t>
  </si>
  <si>
    <t>26-04-2021</t>
  </si>
  <si>
    <t>Discount calculation updated asper discussion with Transfer tax dpt</t>
  </si>
  <si>
    <t>Transfer Tax(2.5% of Selling price)</t>
  </si>
  <si>
    <t>fixed $1.7</t>
  </si>
  <si>
    <t>2.5% of Selling price</t>
  </si>
  <si>
    <t>May</t>
  </si>
  <si>
    <t>216-432</t>
  </si>
  <si>
    <t>&gt;432</t>
  </si>
  <si>
    <t>Building area 24*24</t>
  </si>
  <si>
    <t>Building area 36*24</t>
  </si>
  <si>
    <t>up to 432</t>
  </si>
  <si>
    <t>432 to 576</t>
  </si>
  <si>
    <t>&gt;6*9</t>
  </si>
  <si>
    <t>&gt;=576</t>
  </si>
  <si>
    <t>High rise</t>
  </si>
  <si>
    <t>Building with G+1</t>
  </si>
  <si>
    <t>No of Floors</t>
  </si>
  <si>
    <t>Empty land Tax</t>
  </si>
  <si>
    <t>Total Property Size</t>
  </si>
  <si>
    <t>S24</t>
  </si>
  <si>
    <t>S23</t>
  </si>
  <si>
    <t>S25</t>
  </si>
  <si>
    <t>S26</t>
  </si>
  <si>
    <t>S27</t>
  </si>
  <si>
    <t>S28</t>
  </si>
  <si>
    <t>S29</t>
  </si>
  <si>
    <t>S30</t>
  </si>
  <si>
    <t>S31</t>
  </si>
  <si>
    <t>S32</t>
  </si>
  <si>
    <t>S33</t>
  </si>
  <si>
    <t>S34</t>
  </si>
  <si>
    <t>Not relevent in GIFT</t>
  </si>
  <si>
    <t xml:space="preserve">Building area </t>
  </si>
  <si>
    <t>6*9 = 54m</t>
  </si>
  <si>
    <t>1.1.1.4.10</t>
  </si>
  <si>
    <t>1.1.1.4.8</t>
  </si>
  <si>
    <t>1.1.4.1.1</t>
  </si>
  <si>
    <t>1.1.1.4.6</t>
  </si>
  <si>
    <t>1.1.1.8.2</t>
  </si>
  <si>
    <t>1.1.1.4.13</t>
  </si>
  <si>
    <t>1.1.1.3.5</t>
  </si>
  <si>
    <t>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</si>
</sst>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rgb="FFFF0000"/>
      <name val="Calibri"/>
      <family val="2"/>
      <scheme val="minor"/>
    </font>
    <font>
      <sz val="11"/>
      <color theme="1"/>
      <name val="Calibri"/>
      <family val="2"/>
      <scheme val="minor"/>
    </font>
    <font>
      <sz val="12"/>
      <color rgb="FF00B050"/>
      <name val="Calibri"/>
      <family val="2"/>
      <scheme val="minor"/>
    </font>
    <font>
      <b/>
      <sz val="12"/>
      <color rgb="FFFF0000"/>
      <name val="Calibri"/>
      <family val="2"/>
      <scheme val="minor"/>
    </font>
    <font>
      <sz val="20"/>
      <color theme="1"/>
      <name val="Calibri"/>
      <family val="2"/>
      <scheme val="minor"/>
    </font>
    <font>
      <vertAlign val="superscript"/>
      <sz val="11"/>
      <color theme="1"/>
      <name val="Calibri"/>
      <family val="2"/>
      <scheme val="minor"/>
    </font>
    <font>
      <b/>
      <sz val="11"/>
      <color rgb="FFFF0000"/>
      <name val="Calibri"/>
      <family val="2"/>
      <scheme val="minor"/>
    </font>
    <font>
      <sz val="15"/>
      <color theme="1"/>
      <name val="Calibri"/>
      <family val="2"/>
      <scheme val="minor"/>
    </font>
    <font>
      <b/>
      <sz val="14"/>
      <color theme="1"/>
      <name val="Calibri"/>
      <family val="2"/>
      <scheme val="minor"/>
    </font>
    <font>
      <b/>
      <i/>
      <sz val="11"/>
      <color theme="1"/>
      <name val="Calibri"/>
      <family val="2"/>
      <scheme val="minor"/>
    </font>
    <font>
      <sz val="18"/>
      <color theme="1"/>
      <name val="Calibri"/>
      <family val="2"/>
      <scheme val="minor"/>
    </font>
    <font>
      <b/>
      <sz val="12"/>
      <color rgb="FF92D050"/>
      <name val="Calibri"/>
      <family val="2"/>
      <scheme val="minor"/>
    </font>
    <font>
      <sz val="11"/>
      <name val="Calibri"/>
      <family val="2"/>
      <scheme val="minor"/>
    </font>
    <font>
      <sz val="11"/>
      <color theme="5" tint="-0.249977111117893"/>
      <name val="Calibri"/>
      <family val="2"/>
      <scheme val="minor"/>
    </font>
    <font>
      <b/>
      <sz val="20"/>
      <color rgb="FF92D050"/>
      <name val="Calibri"/>
      <family val="2"/>
      <scheme val="minor"/>
    </font>
    <font>
      <vertAlign val="superscript"/>
      <sz val="15"/>
      <color theme="1"/>
      <name val="Calibri"/>
      <family val="2"/>
      <scheme val="minor"/>
    </font>
    <font>
      <b/>
      <sz val="15"/>
      <color theme="1"/>
      <name val="Calibri"/>
      <family val="2"/>
      <scheme val="minor"/>
    </font>
    <font>
      <sz val="8"/>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483">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1" xfId="0" applyBorder="1" applyAlignment="1">
      <alignment vertical="center"/>
    </xf>
    <xf numFmtId="0" fontId="0" fillId="0" borderId="12" xfId="0" applyBorder="1" applyAlignment="1">
      <alignment vertical="center"/>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vertical="center"/>
    </xf>
    <xf numFmtId="0" fontId="0" fillId="0" borderId="8" xfId="0" applyBorder="1" applyAlignment="1">
      <alignment horizontal="left" vertical="top" wrapText="1"/>
    </xf>
    <xf numFmtId="0" fontId="0" fillId="0" borderId="6" xfId="0" applyBorder="1" applyAlignment="1">
      <alignment wrapText="1"/>
    </xf>
    <xf numFmtId="0" fontId="2" fillId="0" borderId="16" xfId="0" applyFont="1" applyBorder="1"/>
    <xf numFmtId="0" fontId="0" fillId="0" borderId="2" xfId="0" applyBorder="1" applyAlignment="1">
      <alignment vertical="center"/>
    </xf>
    <xf numFmtId="0" fontId="0" fillId="0" borderId="17" xfId="0" applyBorder="1" applyAlignment="1">
      <alignment horizontal="left" vertical="top" wrapText="1"/>
    </xf>
    <xf numFmtId="0" fontId="4" fillId="0" borderId="0" xfId="0" applyFont="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0" fillId="5" borderId="6" xfId="0" applyFill="1" applyBorder="1" applyAlignment="1">
      <alignment wrapText="1"/>
    </xf>
    <xf numFmtId="0" fontId="0" fillId="5" borderId="1" xfId="0" applyFill="1" applyBorder="1" applyAlignment="1">
      <alignment vertical="center"/>
    </xf>
    <xf numFmtId="0" fontId="0" fillId="4" borderId="1" xfId="0" applyFill="1" applyBorder="1" applyAlignment="1">
      <alignment vertical="center"/>
    </xf>
    <xf numFmtId="0" fontId="0" fillId="0" borderId="5" xfId="0" applyBorder="1" applyAlignment="1">
      <alignment vertical="center"/>
    </xf>
    <xf numFmtId="0" fontId="6" fillId="2" borderId="3" xfId="0" applyFont="1" applyFill="1" applyBorder="1"/>
    <xf numFmtId="0" fontId="6" fillId="2" borderId="4" xfId="0" applyFont="1" applyFill="1" applyBorder="1"/>
    <xf numFmtId="0" fontId="0" fillId="4" borderId="6" xfId="0" applyFill="1" applyBorder="1" applyAlignment="1">
      <alignment wrapText="1"/>
    </xf>
    <xf numFmtId="0" fontId="0" fillId="0" borderId="0" xfId="0" applyAlignment="1">
      <alignment horizontal="center"/>
    </xf>
    <xf numFmtId="0" fontId="4" fillId="0" borderId="1" xfId="0" applyFont="1" applyBorder="1" applyAlignment="1">
      <alignment vertical="center" wrapText="1"/>
    </xf>
    <xf numFmtId="0" fontId="0" fillId="0" borderId="1" xfId="0" applyBorder="1"/>
    <xf numFmtId="0" fontId="0" fillId="0" borderId="6" xfId="0" applyBorder="1"/>
    <xf numFmtId="0" fontId="4" fillId="0" borderId="14" xfId="0" applyFont="1" applyBorder="1" applyAlignment="1">
      <alignment vertical="center" wrapText="1"/>
    </xf>
    <xf numFmtId="0" fontId="4" fillId="0" borderId="12" xfId="0" applyFont="1" applyBorder="1" applyAlignment="1">
      <alignment vertical="center" wrapText="1"/>
    </xf>
    <xf numFmtId="0" fontId="0" fillId="0" borderId="1" xfId="0" applyBorder="1" applyAlignment="1">
      <alignment horizontal="center"/>
    </xf>
    <xf numFmtId="0" fontId="0" fillId="9" borderId="1" xfId="0" applyFill="1" applyBorder="1" applyAlignment="1">
      <alignment horizontal="center"/>
    </xf>
    <xf numFmtId="3" fontId="0" fillId="9" borderId="1" xfId="0" applyNumberFormat="1" applyFill="1" applyBorder="1" applyAlignment="1">
      <alignment horizontal="center"/>
    </xf>
    <xf numFmtId="9" fontId="0" fillId="0" borderId="1" xfId="0" applyNumberFormat="1" applyBorder="1" applyAlignment="1">
      <alignment horizontal="center"/>
    </xf>
    <xf numFmtId="10" fontId="0" fillId="0" borderId="1" xfId="0" applyNumberFormat="1" applyBorder="1" applyAlignment="1">
      <alignment horizontal="center"/>
    </xf>
    <xf numFmtId="0" fontId="0" fillId="0" borderId="24" xfId="0" applyBorder="1"/>
    <xf numFmtId="0" fontId="0" fillId="0" borderId="30" xfId="0" applyBorder="1"/>
    <xf numFmtId="0" fontId="0" fillId="0" borderId="5" xfId="0" applyBorder="1"/>
    <xf numFmtId="0" fontId="0" fillId="9" borderId="5" xfId="0" applyFill="1" applyBorder="1"/>
    <xf numFmtId="0" fontId="2" fillId="0" borderId="7" xfId="0" applyFont="1" applyBorder="1" applyAlignment="1">
      <alignment horizontal="center" vertical="center"/>
    </xf>
    <xf numFmtId="0" fontId="2" fillId="0" borderId="5" xfId="0" applyFont="1" applyBorder="1"/>
    <xf numFmtId="0" fontId="2" fillId="0" borderId="1" xfId="0" applyFont="1" applyBorder="1"/>
    <xf numFmtId="0" fontId="0" fillId="0" borderId="24" xfId="0" applyBorder="1" applyAlignment="1">
      <alignment wrapText="1"/>
    </xf>
    <xf numFmtId="0" fontId="0" fillId="10" borderId="5" xfId="0" applyFill="1" applyBorder="1" applyAlignment="1">
      <alignment vertical="top"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0" fillId="9" borderId="7" xfId="0" applyFill="1" applyBorder="1"/>
    <xf numFmtId="0" fontId="0" fillId="9" borderId="14" xfId="0" applyFill="1" applyBorder="1" applyAlignment="1">
      <alignment horizontal="center"/>
    </xf>
    <xf numFmtId="0" fontId="0" fillId="10" borderId="26" xfId="0" applyFill="1" applyBorder="1" applyAlignment="1">
      <alignment vertical="top" wrapText="1"/>
    </xf>
    <xf numFmtId="0" fontId="0" fillId="10" borderId="27" xfId="0" applyFill="1" applyBorder="1" applyAlignment="1">
      <alignment horizontal="center" vertical="center"/>
    </xf>
    <xf numFmtId="0" fontId="0" fillId="10" borderId="27" xfId="0" applyFill="1" applyBorder="1" applyAlignment="1">
      <alignment horizontal="center" vertical="center" wrapText="1"/>
    </xf>
    <xf numFmtId="0" fontId="2" fillId="0" borderId="21" xfId="0" applyFont="1" applyBorder="1"/>
    <xf numFmtId="0" fontId="2" fillId="0" borderId="22" xfId="0" applyFont="1" applyBorder="1" applyAlignment="1">
      <alignment horizontal="center"/>
    </xf>
    <xf numFmtId="0" fontId="2" fillId="0" borderId="22" xfId="0" applyFont="1" applyBorder="1"/>
    <xf numFmtId="0" fontId="2" fillId="0" borderId="25" xfId="0" applyFont="1" applyBorder="1"/>
    <xf numFmtId="44" fontId="0" fillId="0" borderId="0" xfId="1" applyFont="1"/>
    <xf numFmtId="6" fontId="2" fillId="0" borderId="6" xfId="0" applyNumberFormat="1" applyFont="1" applyBorder="1"/>
    <xf numFmtId="44" fontId="2" fillId="0" borderId="6" xfId="1" applyFont="1" applyBorder="1"/>
    <xf numFmtId="44" fontId="0" fillId="0" borderId="6" xfId="1" applyFont="1" applyBorder="1"/>
    <xf numFmtId="0" fontId="0" fillId="0" borderId="5" xfId="0" applyBorder="1" applyAlignment="1">
      <alignment vertical="center" wrapText="1"/>
    </xf>
    <xf numFmtId="0" fontId="0" fillId="0" borderId="5" xfId="0" applyBorder="1" applyAlignment="1">
      <alignment wrapText="1"/>
    </xf>
    <xf numFmtId="0" fontId="0" fillId="9" borderId="1" xfId="0" applyFill="1" applyBorder="1" applyAlignment="1">
      <alignment horizontal="right"/>
    </xf>
    <xf numFmtId="44" fontId="0" fillId="9" borderId="6" xfId="1" applyFont="1" applyFill="1" applyBorder="1"/>
    <xf numFmtId="0" fontId="0" fillId="0" borderId="5" xfId="0" applyBorder="1" applyAlignment="1">
      <alignment vertical="top" wrapText="1"/>
    </xf>
    <xf numFmtId="44" fontId="6" fillId="0" borderId="8" xfId="0" applyNumberFormat="1" applyFont="1" applyBorder="1"/>
    <xf numFmtId="0" fontId="0" fillId="11" borderId="40" xfId="0" applyFill="1" applyBorder="1" applyAlignment="1">
      <alignment wrapText="1"/>
    </xf>
    <xf numFmtId="0" fontId="0" fillId="11" borderId="1" xfId="0" applyFill="1" applyBorder="1"/>
    <xf numFmtId="44" fontId="0" fillId="11" borderId="1" xfId="1" applyFont="1" applyFill="1" applyBorder="1"/>
    <xf numFmtId="44" fontId="0" fillId="0" borderId="1" xfId="1" applyFont="1" applyBorder="1"/>
    <xf numFmtId="44" fontId="0" fillId="9" borderId="1" xfId="1" applyFont="1" applyFill="1" applyBorder="1"/>
    <xf numFmtId="44" fontId="0" fillId="0" borderId="1" xfId="1" applyFont="1" applyBorder="1" applyAlignment="1">
      <alignment horizontal="right"/>
    </xf>
    <xf numFmtId="44" fontId="0" fillId="0" borderId="2" xfId="1" applyFont="1" applyBorder="1"/>
    <xf numFmtId="44" fontId="6" fillId="0" borderId="25" xfId="0" applyNumberFormat="1" applyFont="1" applyBorder="1"/>
    <xf numFmtId="1" fontId="0" fillId="0" borderId="1" xfId="0" applyNumberFormat="1" applyBorder="1"/>
    <xf numFmtId="1" fontId="0" fillId="9" borderId="1" xfId="0" applyNumberFormat="1" applyFill="1" applyBorder="1" applyAlignment="1">
      <alignment horizontal="right"/>
    </xf>
    <xf numFmtId="1" fontId="0" fillId="0" borderId="0" xfId="0" applyNumberFormat="1"/>
    <xf numFmtId="0" fontId="4" fillId="0" borderId="0" xfId="0" applyFont="1"/>
    <xf numFmtId="1" fontId="4" fillId="0" borderId="0" xfId="0" applyNumberFormat="1" applyFont="1"/>
    <xf numFmtId="0" fontId="6" fillId="2" borderId="12" xfId="0" applyFont="1" applyFill="1" applyBorder="1"/>
    <xf numFmtId="0" fontId="0" fillId="0" borderId="7" xfId="0" applyBorder="1" applyAlignment="1">
      <alignment vertical="center"/>
    </xf>
    <xf numFmtId="0" fontId="0" fillId="0" borderId="8" xfId="0" applyBorder="1" applyAlignment="1">
      <alignment wrapText="1"/>
    </xf>
    <xf numFmtId="0" fontId="0" fillId="12" borderId="1" xfId="0" applyFill="1" applyBorder="1" applyAlignment="1">
      <alignment vertical="center"/>
    </xf>
    <xf numFmtId="0" fontId="0" fillId="12" borderId="14" xfId="0" applyFill="1" applyBorder="1" applyAlignment="1">
      <alignment vertical="center"/>
    </xf>
    <xf numFmtId="0" fontId="0" fillId="12" borderId="6" xfId="0" applyFill="1" applyBorder="1" applyAlignment="1">
      <alignment wrapText="1"/>
    </xf>
    <xf numFmtId="0" fontId="0" fillId="12" borderId="8" xfId="0" applyFill="1" applyBorder="1" applyAlignment="1">
      <alignment wrapText="1"/>
    </xf>
    <xf numFmtId="0" fontId="2" fillId="2" borderId="26" xfId="0" applyFont="1" applyFill="1" applyBorder="1"/>
    <xf numFmtId="0" fontId="2" fillId="2" borderId="27" xfId="0" applyFont="1" applyFill="1" applyBorder="1"/>
    <xf numFmtId="0" fontId="2" fillId="2" borderId="28" xfId="0" applyFont="1" applyFill="1" applyBorder="1"/>
    <xf numFmtId="0" fontId="0" fillId="0" borderId="27" xfId="0" applyBorder="1" applyAlignment="1">
      <alignment vertical="center"/>
    </xf>
    <xf numFmtId="0" fontId="4" fillId="0" borderId="27" xfId="0" applyFont="1" applyBorder="1" applyAlignment="1">
      <alignment vertical="center" wrapText="1"/>
    </xf>
    <xf numFmtId="0" fontId="7" fillId="0" borderId="1" xfId="0" applyFont="1" applyBorder="1" applyAlignment="1">
      <alignment vertical="center" wrapText="1"/>
    </xf>
    <xf numFmtId="0" fontId="7" fillId="0" borderId="14" xfId="0" applyFont="1" applyBorder="1" applyAlignment="1">
      <alignment vertical="center" wrapText="1"/>
    </xf>
    <xf numFmtId="0" fontId="9" fillId="0" borderId="14" xfId="0" applyFont="1" applyBorder="1" applyAlignment="1">
      <alignment vertical="center" wrapText="1"/>
    </xf>
    <xf numFmtId="0" fontId="7" fillId="0" borderId="27" xfId="0" applyFont="1" applyBorder="1" applyAlignment="1">
      <alignment vertical="center" wrapText="1"/>
    </xf>
    <xf numFmtId="0" fontId="6" fillId="13" borderId="21" xfId="0" applyFont="1" applyFill="1" applyBorder="1" applyAlignment="1">
      <alignment vertical="center" wrapText="1"/>
    </xf>
    <xf numFmtId="0" fontId="6" fillId="13" borderId="22" xfId="0" applyFont="1" applyFill="1" applyBorder="1" applyAlignment="1">
      <alignment vertical="center" wrapText="1"/>
    </xf>
    <xf numFmtId="0" fontId="6" fillId="13" borderId="23" xfId="0" applyFont="1" applyFill="1" applyBorder="1" applyAlignment="1">
      <alignment vertical="center" wrapText="1"/>
    </xf>
    <xf numFmtId="0" fontId="4" fillId="0" borderId="2" xfId="0" applyFont="1" applyBorder="1" applyAlignment="1">
      <alignment vertical="center" wrapText="1"/>
    </xf>
    <xf numFmtId="0" fontId="7" fillId="0" borderId="2" xfId="0" applyFont="1" applyBorder="1" applyAlignment="1">
      <alignment vertical="center" wrapText="1"/>
    </xf>
    <xf numFmtId="0" fontId="9" fillId="0" borderId="2" xfId="0" applyFont="1" applyBorder="1" applyAlignment="1">
      <alignment vertical="center" wrapText="1"/>
    </xf>
    <xf numFmtId="0" fontId="7" fillId="0" borderId="12" xfId="0" applyFont="1" applyBorder="1" applyAlignment="1">
      <alignment vertical="center" wrapText="1"/>
    </xf>
    <xf numFmtId="0" fontId="0" fillId="0" borderId="4" xfId="0" applyBorder="1"/>
    <xf numFmtId="0" fontId="0" fillId="0" borderId="8" xfId="0" applyBorder="1"/>
    <xf numFmtId="0" fontId="0" fillId="5" borderId="5" xfId="0" applyFill="1" applyBorder="1" applyAlignment="1">
      <alignment horizontal="center" vertical="center"/>
    </xf>
    <xf numFmtId="0" fontId="16" fillId="0" borderId="1" xfId="0" applyFont="1" applyBorder="1" applyAlignment="1">
      <alignment horizontal="center"/>
    </xf>
    <xf numFmtId="3" fontId="0" fillId="0" borderId="1" xfId="1" applyNumberFormat="1" applyFont="1" applyBorder="1" applyAlignment="1">
      <alignment horizontal="center"/>
    </xf>
    <xf numFmtId="3" fontId="0" fillId="0" borderId="1" xfId="0" applyNumberFormat="1" applyBorder="1"/>
    <xf numFmtId="3" fontId="0" fillId="0" borderId="1" xfId="0" applyNumberFormat="1" applyBorder="1" applyAlignment="1">
      <alignment horizontal="center"/>
    </xf>
    <xf numFmtId="3" fontId="6" fillId="0" borderId="1" xfId="0" applyNumberFormat="1" applyFont="1" applyBorder="1"/>
    <xf numFmtId="0" fontId="1" fillId="0" borderId="0" xfId="0" applyFont="1"/>
    <xf numFmtId="0" fontId="1" fillId="0" borderId="1" xfId="0" applyFont="1" applyBorder="1" applyAlignment="1">
      <alignment vertical="center"/>
    </xf>
    <xf numFmtId="0" fontId="1" fillId="0" borderId="6" xfId="0" applyFont="1" applyBorder="1" applyAlignment="1">
      <alignment wrapText="1"/>
    </xf>
    <xf numFmtId="0" fontId="1" fillId="0" borderId="1" xfId="0" applyFont="1" applyBorder="1" applyAlignment="1">
      <alignment vertical="center" wrapText="1"/>
    </xf>
    <xf numFmtId="0" fontId="0" fillId="0" borderId="15" xfId="0" applyBorder="1" applyAlignment="1">
      <alignment vertical="center"/>
    </xf>
    <xf numFmtId="0" fontId="1" fillId="0" borderId="2" xfId="0" applyFont="1" applyBorder="1" applyAlignment="1">
      <alignment vertical="center"/>
    </xf>
    <xf numFmtId="0" fontId="1" fillId="0" borderId="17" xfId="0" applyFont="1" applyBorder="1" applyAlignment="1">
      <alignment wrapText="1"/>
    </xf>
    <xf numFmtId="0" fontId="0" fillId="0" borderId="17" xfId="0" applyBorder="1" applyAlignment="1">
      <alignment wrapText="1"/>
    </xf>
    <xf numFmtId="0" fontId="1" fillId="0" borderId="1" xfId="0" applyFont="1" applyBorder="1"/>
    <xf numFmtId="0" fontId="1" fillId="0" borderId="1" xfId="0" applyFont="1" applyBorder="1" applyAlignment="1">
      <alignment wrapText="1"/>
    </xf>
    <xf numFmtId="0" fontId="0" fillId="5" borderId="2" xfId="0" applyFill="1" applyBorder="1" applyAlignment="1">
      <alignment vertical="center"/>
    </xf>
    <xf numFmtId="0" fontId="0" fillId="5" borderId="17" xfId="0" applyFill="1" applyBorder="1" applyAlignment="1">
      <alignment wrapText="1"/>
    </xf>
    <xf numFmtId="0" fontId="0" fillId="5" borderId="3" xfId="0" applyFill="1" applyBorder="1" applyAlignment="1">
      <alignment horizontal="center" vertical="center"/>
    </xf>
    <xf numFmtId="0" fontId="1" fillId="5" borderId="12" xfId="0" applyFont="1" applyFill="1" applyBorder="1" applyAlignment="1">
      <alignment vertical="center"/>
    </xf>
    <xf numFmtId="0" fontId="0" fillId="5" borderId="4" xfId="0" applyFill="1" applyBorder="1" applyAlignment="1">
      <alignment wrapText="1"/>
    </xf>
    <xf numFmtId="0" fontId="1" fillId="5" borderId="1" xfId="0" applyFont="1" applyFill="1" applyBorder="1" applyAlignment="1">
      <alignment vertical="center"/>
    </xf>
    <xf numFmtId="0" fontId="0" fillId="5" borderId="7" xfId="0" applyFill="1" applyBorder="1" applyAlignment="1">
      <alignment horizontal="center" vertical="center"/>
    </xf>
    <xf numFmtId="0" fontId="1" fillId="5" borderId="14" xfId="0" applyFont="1" applyFill="1" applyBorder="1" applyAlignment="1">
      <alignment vertical="center"/>
    </xf>
    <xf numFmtId="0" fontId="0" fillId="5" borderId="8" xfId="0" applyFill="1" applyBorder="1" applyAlignment="1">
      <alignment wrapText="1"/>
    </xf>
    <xf numFmtId="0" fontId="0" fillId="4" borderId="27" xfId="0" applyFill="1" applyBorder="1" applyAlignment="1">
      <alignment vertical="center"/>
    </xf>
    <xf numFmtId="0" fontId="0" fillId="4" borderId="28" xfId="0" applyFill="1" applyBorder="1" applyAlignment="1">
      <alignment wrapText="1"/>
    </xf>
    <xf numFmtId="0" fontId="0" fillId="4" borderId="14" xfId="0" applyFill="1" applyBorder="1" applyAlignment="1">
      <alignment vertical="center"/>
    </xf>
    <xf numFmtId="0" fontId="0" fillId="4" borderId="8" xfId="0" applyFill="1" applyBorder="1" applyAlignment="1">
      <alignment wrapText="1"/>
    </xf>
    <xf numFmtId="0" fontId="1" fillId="4" borderId="12" xfId="0" applyFont="1" applyFill="1" applyBorder="1" applyAlignment="1">
      <alignment vertical="center"/>
    </xf>
    <xf numFmtId="0" fontId="0" fillId="4" borderId="4" xfId="0" applyFill="1" applyBorder="1" applyAlignment="1">
      <alignment wrapText="1"/>
    </xf>
    <xf numFmtId="0" fontId="1" fillId="4" borderId="1" xfId="0" applyFont="1" applyFill="1" applyBorder="1" applyAlignment="1">
      <alignment vertical="center"/>
    </xf>
    <xf numFmtId="0" fontId="1" fillId="4" borderId="14" xfId="0" applyFont="1" applyFill="1" applyBorder="1" applyAlignment="1">
      <alignment vertical="center"/>
    </xf>
    <xf numFmtId="0" fontId="0" fillId="12" borderId="49" xfId="0" applyFill="1" applyBorder="1" applyAlignment="1">
      <alignment vertical="center"/>
    </xf>
    <xf numFmtId="0" fontId="0" fillId="12" borderId="4" xfId="0" applyFill="1" applyBorder="1" applyAlignment="1">
      <alignment wrapText="1"/>
    </xf>
    <xf numFmtId="0" fontId="0" fillId="12" borderId="41" xfId="0" applyFill="1" applyBorder="1" applyAlignment="1">
      <alignment vertical="center"/>
    </xf>
    <xf numFmtId="0" fontId="0" fillId="12" borderId="50" xfId="0" applyFill="1" applyBorder="1" applyAlignment="1">
      <alignment vertical="center"/>
    </xf>
    <xf numFmtId="0" fontId="0" fillId="12" borderId="17" xfId="0" applyFill="1" applyBorder="1" applyAlignment="1">
      <alignment wrapText="1"/>
    </xf>
    <xf numFmtId="0" fontId="0" fillId="12" borderId="18" xfId="0" applyFill="1" applyBorder="1" applyAlignment="1">
      <alignment horizontal="center" vertical="center"/>
    </xf>
    <xf numFmtId="0" fontId="1" fillId="12" borderId="12" xfId="0" applyFont="1" applyFill="1" applyBorder="1" applyAlignment="1">
      <alignment vertical="center"/>
    </xf>
    <xf numFmtId="0" fontId="0" fillId="12" borderId="24" xfId="0" applyFill="1" applyBorder="1" applyAlignment="1">
      <alignment horizontal="center" vertical="center"/>
    </xf>
    <xf numFmtId="0" fontId="1" fillId="12" borderId="1" xfId="0" applyFont="1" applyFill="1" applyBorder="1" applyAlignment="1">
      <alignment vertical="center"/>
    </xf>
    <xf numFmtId="0" fontId="0" fillId="12" borderId="9" xfId="0" applyFill="1" applyBorder="1" applyAlignment="1">
      <alignment horizontal="center" vertical="center"/>
    </xf>
    <xf numFmtId="0" fontId="1" fillId="12" borderId="14" xfId="0" applyFont="1" applyFill="1" applyBorder="1" applyAlignment="1">
      <alignment vertical="center"/>
    </xf>
    <xf numFmtId="0" fontId="2" fillId="8" borderId="1" xfId="0" applyFont="1" applyFill="1" applyBorder="1" applyAlignment="1">
      <alignment horizontal="center"/>
    </xf>
    <xf numFmtId="0" fontId="2" fillId="8" borderId="5" xfId="0" applyFont="1" applyFill="1" applyBorder="1" applyAlignment="1">
      <alignment horizontal="center"/>
    </xf>
    <xf numFmtId="0" fontId="0" fillId="8" borderId="6" xfId="0" applyFill="1" applyBorder="1"/>
    <xf numFmtId="0" fontId="0" fillId="0" borderId="7" xfId="0" applyBorder="1"/>
    <xf numFmtId="0" fontId="0" fillId="0" borderId="14" xfId="0" applyBorder="1"/>
    <xf numFmtId="1" fontId="0" fillId="0" borderId="24" xfId="0" applyNumberFormat="1" applyBorder="1"/>
    <xf numFmtId="1" fontId="0" fillId="0" borderId="9" xfId="0" applyNumberFormat="1" applyBorder="1"/>
    <xf numFmtId="0" fontId="0" fillId="0" borderId="36" xfId="0" applyBorder="1"/>
    <xf numFmtId="0" fontId="0" fillId="0" borderId="10" xfId="0" applyBorder="1"/>
    <xf numFmtId="44" fontId="4" fillId="0" borderId="0" xfId="1" applyFont="1" applyBorder="1"/>
    <xf numFmtId="1" fontId="0" fillId="0" borderId="5" xfId="0" applyNumberFormat="1" applyBorder="1"/>
    <xf numFmtId="0" fontId="18" fillId="0" borderId="0" xfId="0" applyFont="1" applyAlignment="1">
      <alignment horizontal="center"/>
    </xf>
    <xf numFmtId="0" fontId="0" fillId="0" borderId="26" xfId="0" applyBorder="1"/>
    <xf numFmtId="0" fontId="0" fillId="0" borderId="27" xfId="0" applyBorder="1"/>
    <xf numFmtId="0" fontId="0" fillId="0" borderId="28" xfId="0" applyBorder="1"/>
    <xf numFmtId="0" fontId="2" fillId="0" borderId="42" xfId="0" applyFont="1" applyBorder="1" applyAlignment="1">
      <alignment wrapText="1"/>
    </xf>
    <xf numFmtId="0" fontId="2" fillId="0" borderId="51" xfId="0" applyFont="1" applyBorder="1" applyAlignment="1">
      <alignment wrapText="1"/>
    </xf>
    <xf numFmtId="0" fontId="2" fillId="3" borderId="1" xfId="0" applyFont="1" applyFill="1" applyBorder="1"/>
    <xf numFmtId="0" fontId="0" fillId="3" borderId="1" xfId="0" applyFill="1" applyBorder="1"/>
    <xf numFmtId="0" fontId="2" fillId="15" borderId="1" xfId="0" applyFont="1" applyFill="1" applyBorder="1"/>
    <xf numFmtId="0" fontId="0" fillId="15" borderId="1" xfId="0" applyFill="1" applyBorder="1"/>
    <xf numFmtId="0" fontId="13" fillId="0" borderId="0" xfId="0" applyFont="1"/>
    <xf numFmtId="0" fontId="9" fillId="0" borderId="1" xfId="0" applyFont="1" applyBorder="1" applyAlignment="1">
      <alignment vertical="center" wrapText="1"/>
    </xf>
    <xf numFmtId="0" fontId="2" fillId="0" borderId="0" xfId="0" applyFont="1"/>
    <xf numFmtId="0" fontId="2" fillId="0" borderId="0" xfId="0" applyFont="1" applyAlignment="1">
      <alignment horizontal="center"/>
    </xf>
    <xf numFmtId="44" fontId="6" fillId="0" borderId="0" xfId="0" applyNumberFormat="1" applyFont="1"/>
    <xf numFmtId="0" fontId="0" fillId="0" borderId="47" xfId="0" applyBorder="1"/>
    <xf numFmtId="0" fontId="0" fillId="0" borderId="44" xfId="0" applyBorder="1"/>
    <xf numFmtId="9" fontId="0" fillId="0" borderId="1" xfId="0" applyNumberFormat="1" applyBorder="1"/>
    <xf numFmtId="10" fontId="0" fillId="0" borderId="1" xfId="0" applyNumberFormat="1" applyBorder="1"/>
    <xf numFmtId="0" fontId="16" fillId="0" borderId="3" xfId="0" applyFont="1" applyBorder="1" applyAlignment="1">
      <alignment horizontal="center"/>
    </xf>
    <xf numFmtId="0" fontId="16" fillId="0" borderId="12" xfId="0" applyFont="1" applyBorder="1" applyAlignment="1">
      <alignment horizontal="center"/>
    </xf>
    <xf numFmtId="0" fontId="2" fillId="0" borderId="7" xfId="0" applyFont="1" applyBorder="1"/>
    <xf numFmtId="3" fontId="2" fillId="0" borderId="14" xfId="0" applyNumberFormat="1" applyFont="1" applyBorder="1"/>
    <xf numFmtId="0" fontId="2" fillId="0" borderId="14" xfId="0" applyFont="1" applyBorder="1"/>
    <xf numFmtId="9" fontId="0" fillId="10" borderId="1" xfId="0" applyNumberFormat="1" applyFill="1" applyBorder="1" applyAlignment="1">
      <alignment horizontal="center" vertical="center" wrapText="1"/>
    </xf>
    <xf numFmtId="44" fontId="0" fillId="0" borderId="17" xfId="1" applyFont="1" applyBorder="1"/>
    <xf numFmtId="0" fontId="0" fillId="0" borderId="15" xfId="0" applyBorder="1" applyAlignment="1">
      <alignment wrapText="1"/>
    </xf>
    <xf numFmtId="1" fontId="0" fillId="0" borderId="2" xfId="0" applyNumberFormat="1" applyBorder="1"/>
    <xf numFmtId="0" fontId="2" fillId="0" borderId="3" xfId="0" applyFont="1" applyBorder="1"/>
    <xf numFmtId="0" fontId="2" fillId="0" borderId="12" xfId="0" applyFont="1" applyBorder="1"/>
    <xf numFmtId="44" fontId="2" fillId="0" borderId="4" xfId="1" applyFont="1" applyBorder="1"/>
    <xf numFmtId="0" fontId="0" fillId="11" borderId="5" xfId="0" applyFill="1" applyBorder="1" applyAlignment="1">
      <alignment wrapText="1"/>
    </xf>
    <xf numFmtId="44" fontId="0" fillId="11" borderId="6" xfId="1" applyFont="1" applyFill="1" applyBorder="1"/>
    <xf numFmtId="44" fontId="0" fillId="0" borderId="6" xfId="1" applyFont="1" applyBorder="1" applyAlignment="1">
      <alignment horizontal="right"/>
    </xf>
    <xf numFmtId="0" fontId="18" fillId="0" borderId="1" xfId="0" applyFont="1" applyBorder="1" applyAlignment="1">
      <alignment horizont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2" fontId="2" fillId="0" borderId="14" xfId="0" applyNumberFormat="1" applyFont="1" applyBorder="1" applyAlignment="1">
      <alignment horizontal="right" vertical="center"/>
    </xf>
    <xf numFmtId="0" fontId="0" fillId="16" borderId="0" xfId="0" applyFill="1"/>
    <xf numFmtId="0" fontId="2" fillId="16" borderId="0" xfId="0" applyFont="1" applyFill="1"/>
    <xf numFmtId="1" fontId="0" fillId="16" borderId="0" xfId="0" applyNumberFormat="1" applyFill="1"/>
    <xf numFmtId="0" fontId="19" fillId="0" borderId="0" xfId="0" applyFont="1"/>
    <xf numFmtId="0" fontId="20" fillId="0" borderId="0" xfId="0" applyFont="1"/>
    <xf numFmtId="1" fontId="0" fillId="0" borderId="7" xfId="0" applyNumberFormat="1" applyBorder="1"/>
    <xf numFmtId="0" fontId="13" fillId="0" borderId="24" xfId="0" applyFont="1" applyBorder="1" applyAlignment="1">
      <alignment vertical="center"/>
    </xf>
    <xf numFmtId="0" fontId="13" fillId="0" borderId="3" xfId="0" applyFont="1" applyBorder="1" applyAlignment="1">
      <alignment vertical="center"/>
    </xf>
    <xf numFmtId="0" fontId="2" fillId="15" borderId="5" xfId="0" applyFont="1" applyFill="1" applyBorder="1"/>
    <xf numFmtId="0" fontId="2" fillId="3" borderId="5" xfId="0" applyFont="1" applyFill="1" applyBorder="1"/>
    <xf numFmtId="0" fontId="0" fillId="3" borderId="6" xfId="0" applyFill="1" applyBorder="1"/>
    <xf numFmtId="0" fontId="2" fillId="3" borderId="7" xfId="0" applyFont="1" applyFill="1" applyBorder="1"/>
    <xf numFmtId="0" fontId="0" fillId="3" borderId="14" xfId="0" applyFill="1" applyBorder="1"/>
    <xf numFmtId="0" fontId="0" fillId="3" borderId="8" xfId="0" applyFill="1" applyBorder="1"/>
    <xf numFmtId="1" fontId="0" fillId="0" borderId="26" xfId="0" applyNumberFormat="1" applyBorder="1"/>
    <xf numFmtId="1" fontId="0" fillId="0" borderId="3" xfId="0" applyNumberFormat="1" applyBorder="1"/>
    <xf numFmtId="0" fontId="0" fillId="0" borderId="12" xfId="0" applyBorder="1"/>
    <xf numFmtId="0" fontId="2" fillId="8" borderId="13" xfId="0" applyFont="1" applyFill="1" applyBorder="1" applyAlignment="1">
      <alignment horizontal="center"/>
    </xf>
    <xf numFmtId="0" fontId="2" fillId="8" borderId="43" xfId="0" applyFont="1" applyFill="1" applyBorder="1" applyAlignment="1">
      <alignment horizontal="center"/>
    </xf>
    <xf numFmtId="0" fontId="2" fillId="8" borderId="54" xfId="0" applyFont="1" applyFill="1" applyBorder="1" applyAlignment="1">
      <alignment horizontal="center"/>
    </xf>
    <xf numFmtId="0" fontId="0" fillId="8" borderId="54" xfId="0" applyFill="1" applyBorder="1"/>
    <xf numFmtId="1" fontId="0" fillId="0" borderId="0" xfId="0" applyNumberFormat="1" applyAlignment="1">
      <alignment horizontal="center" vertical="center"/>
    </xf>
    <xf numFmtId="44" fontId="0" fillId="0" borderId="0" xfId="1" applyFont="1" applyFill="1" applyBorder="1"/>
    <xf numFmtId="0" fontId="2" fillId="0" borderId="8" xfId="0" applyFont="1" applyBorder="1"/>
    <xf numFmtId="0" fontId="2" fillId="2" borderId="11" xfId="0" applyFont="1" applyFill="1" applyBorder="1"/>
    <xf numFmtId="0" fontId="2" fillId="2" borderId="42" xfId="0" applyFont="1" applyFill="1" applyBorder="1"/>
    <xf numFmtId="0" fontId="2" fillId="2" borderId="51" xfId="0" applyFont="1" applyFill="1" applyBorder="1"/>
    <xf numFmtId="0" fontId="0" fillId="0" borderId="3" xfId="0" applyBorder="1"/>
    <xf numFmtId="0" fontId="0" fillId="0" borderId="54" xfId="0" applyBorder="1"/>
    <xf numFmtId="0" fontId="0" fillId="0" borderId="50" xfId="0" applyBorder="1" applyAlignment="1">
      <alignment wrapText="1"/>
    </xf>
    <xf numFmtId="0" fontId="1" fillId="0" borderId="5" xfId="0" applyFont="1" applyBorder="1"/>
    <xf numFmtId="0" fontId="1" fillId="0" borderId="6" xfId="0" applyFont="1" applyBorder="1"/>
    <xf numFmtId="0" fontId="15" fillId="0" borderId="3" xfId="0" applyFont="1" applyBorder="1"/>
    <xf numFmtId="0" fontId="1" fillId="0" borderId="7" xfId="0" applyFont="1" applyBorder="1"/>
    <xf numFmtId="0" fontId="0" fillId="15" borderId="6" xfId="0" applyFill="1" applyBorder="1"/>
    <xf numFmtId="0" fontId="2" fillId="14" borderId="1" xfId="0" applyFont="1" applyFill="1" applyBorder="1"/>
    <xf numFmtId="0" fontId="0" fillId="14" borderId="1" xfId="0" applyFill="1" applyBorder="1"/>
    <xf numFmtId="0" fontId="2" fillId="17" borderId="1" xfId="0" applyFont="1" applyFill="1" applyBorder="1"/>
    <xf numFmtId="0" fontId="0" fillId="17" borderId="1" xfId="0" applyFill="1" applyBorder="1"/>
    <xf numFmtId="0" fontId="0" fillId="0" borderId="17" xfId="0" applyBorder="1"/>
    <xf numFmtId="0" fontId="9" fillId="0" borderId="12" xfId="0" applyFont="1" applyBorder="1" applyAlignment="1">
      <alignment vertical="center" wrapText="1"/>
    </xf>
    <xf numFmtId="0" fontId="23" fillId="16" borderId="0" xfId="0" applyFont="1" applyFill="1"/>
    <xf numFmtId="0" fontId="0" fillId="0" borderId="0" xfId="0" applyAlignment="1">
      <alignment wrapText="1"/>
    </xf>
    <xf numFmtId="6" fontId="2" fillId="11" borderId="29" xfId="0" applyNumberFormat="1" applyFont="1" applyFill="1" applyBorder="1"/>
    <xf numFmtId="0" fontId="2" fillId="15" borderId="33" xfId="0" applyFont="1" applyFill="1" applyBorder="1"/>
    <xf numFmtId="0" fontId="2" fillId="15" borderId="25" xfId="0" applyFont="1" applyFill="1" applyBorder="1"/>
    <xf numFmtId="0" fontId="2" fillId="15" borderId="35" xfId="0" applyFont="1" applyFill="1" applyBorder="1"/>
    <xf numFmtId="0" fontId="6" fillId="11" borderId="21" xfId="0" applyFont="1" applyFill="1" applyBorder="1"/>
    <xf numFmtId="0" fontId="6" fillId="11" borderId="22" xfId="0" applyFont="1" applyFill="1" applyBorder="1"/>
    <xf numFmtId="0" fontId="6" fillId="11" borderId="23" xfId="0" applyFont="1" applyFill="1" applyBorder="1"/>
    <xf numFmtId="0" fontId="0" fillId="0" borderId="57" xfId="0" applyBorder="1" applyAlignment="1">
      <alignment horizontal="left"/>
    </xf>
    <xf numFmtId="0" fontId="0" fillId="0" borderId="41" xfId="0" applyBorder="1" applyAlignment="1">
      <alignment horizontal="left"/>
    </xf>
    <xf numFmtId="0" fontId="0" fillId="0" borderId="5" xfId="0" applyBorder="1" applyAlignment="1">
      <alignment horizontal="left"/>
    </xf>
    <xf numFmtId="44" fontId="6" fillId="0" borderId="1" xfId="1" applyFont="1" applyBorder="1"/>
    <xf numFmtId="0" fontId="6" fillId="0" borderId="6" xfId="0" applyFont="1" applyBorder="1"/>
    <xf numFmtId="0" fontId="6" fillId="0" borderId="14" xfId="0" applyFont="1" applyBorder="1"/>
    <xf numFmtId="2" fontId="6" fillId="0" borderId="8" xfId="0" applyNumberFormat="1" applyFont="1" applyBorder="1"/>
    <xf numFmtId="44" fontId="0" fillId="0" borderId="0" xfId="0" applyNumberFormat="1"/>
    <xf numFmtId="44" fontId="6" fillId="0" borderId="17" xfId="0" applyNumberFormat="1" applyFont="1" applyBorder="1"/>
    <xf numFmtId="1" fontId="0" fillId="0" borderId="22" xfId="0" applyNumberFormat="1" applyBorder="1"/>
    <xf numFmtId="44" fontId="0" fillId="0" borderId="29" xfId="1" applyFont="1" applyBorder="1"/>
    <xf numFmtId="0" fontId="6" fillId="0" borderId="21" xfId="0" applyFont="1" applyBorder="1" applyAlignment="1">
      <alignment wrapText="1"/>
    </xf>
    <xf numFmtId="0" fontId="0" fillId="11" borderId="58" xfId="0" applyFill="1" applyBorder="1"/>
    <xf numFmtId="0" fontId="0" fillId="0" borderId="59" xfId="0" applyBorder="1"/>
    <xf numFmtId="0" fontId="0" fillId="11" borderId="59" xfId="0" applyFill="1" applyBorder="1"/>
    <xf numFmtId="2" fontId="0" fillId="0" borderId="60" xfId="0" applyNumberFormat="1" applyBorder="1"/>
    <xf numFmtId="0" fontId="2" fillId="11" borderId="0" xfId="0" applyFont="1" applyFill="1"/>
    <xf numFmtId="2" fontId="2" fillId="0" borderId="23" xfId="0" applyNumberFormat="1" applyFont="1" applyBorder="1"/>
    <xf numFmtId="2" fontId="0" fillId="10" borderId="28" xfId="0" applyNumberFormat="1" applyFill="1" applyBorder="1"/>
    <xf numFmtId="2" fontId="0" fillId="10" borderId="6" xfId="0" applyNumberFormat="1" applyFill="1" applyBorder="1"/>
    <xf numFmtId="2" fontId="0" fillId="0" borderId="6" xfId="0" applyNumberFormat="1" applyBorder="1"/>
    <xf numFmtId="2" fontId="0" fillId="9" borderId="6" xfId="0" applyNumberFormat="1" applyFill="1" applyBorder="1" applyAlignment="1">
      <alignment vertical="center" wrapText="1"/>
    </xf>
    <xf numFmtId="2" fontId="0" fillId="9" borderId="8" xfId="0" applyNumberFormat="1" applyFill="1" applyBorder="1" applyAlignment="1">
      <alignment wrapText="1"/>
    </xf>
    <xf numFmtId="2" fontId="0" fillId="0" borderId="0" xfId="0" applyNumberFormat="1"/>
    <xf numFmtId="2" fontId="18" fillId="0" borderId="29" xfId="0" applyNumberFormat="1" applyFont="1" applyBorder="1"/>
    <xf numFmtId="2" fontId="0" fillId="10" borderId="1" xfId="0" applyNumberFormat="1" applyFill="1" applyBorder="1" applyAlignment="1">
      <alignment vertical="center"/>
    </xf>
    <xf numFmtId="2" fontId="0" fillId="9" borderId="1" xfId="0" applyNumberFormat="1" applyFill="1" applyBorder="1" applyAlignment="1">
      <alignment horizontal="right" vertical="top"/>
    </xf>
    <xf numFmtId="2" fontId="0" fillId="0" borderId="1" xfId="0" applyNumberFormat="1" applyBorder="1"/>
    <xf numFmtId="2" fontId="18" fillId="0" borderId="0" xfId="0" applyNumberFormat="1" applyFont="1"/>
    <xf numFmtId="2" fontId="0" fillId="0" borderId="30" xfId="0" applyNumberFormat="1" applyBorder="1"/>
    <xf numFmtId="2" fontId="0" fillId="9" borderId="29" xfId="0" applyNumberFormat="1" applyFill="1" applyBorder="1"/>
    <xf numFmtId="2" fontId="0" fillId="0" borderId="29" xfId="0" applyNumberFormat="1" applyBorder="1" applyAlignment="1">
      <alignment horizontal="right"/>
    </xf>
    <xf numFmtId="44" fontId="0" fillId="9" borderId="29" xfId="1" applyFont="1" applyFill="1" applyBorder="1"/>
    <xf numFmtId="0" fontId="2" fillId="15" borderId="6" xfId="0" applyFont="1" applyFill="1" applyBorder="1" applyAlignment="1">
      <alignment horizontal="center"/>
    </xf>
    <xf numFmtId="0" fontId="0" fillId="0" borderId="8" xfId="2" applyNumberFormat="1" applyFont="1" applyBorder="1" applyAlignment="1">
      <alignment horizontal="center"/>
    </xf>
    <xf numFmtId="6" fontId="0" fillId="0" borderId="0" xfId="0" applyNumberFormat="1"/>
    <xf numFmtId="0" fontId="6" fillId="11" borderId="0" xfId="0" applyFont="1" applyFill="1"/>
    <xf numFmtId="1" fontId="16" fillId="0" borderId="4" xfId="0" applyNumberFormat="1" applyFont="1" applyBorder="1" applyAlignment="1">
      <alignment horizontal="center"/>
    </xf>
    <xf numFmtId="1" fontId="0" fillId="0" borderId="6" xfId="0" applyNumberFormat="1" applyBorder="1"/>
    <xf numFmtId="1" fontId="2" fillId="0" borderId="8" xfId="0" applyNumberFormat="1" applyFont="1" applyBorder="1"/>
    <xf numFmtId="1" fontId="0" fillId="0" borderId="52" xfId="0" applyNumberFormat="1" applyBorder="1"/>
    <xf numFmtId="1" fontId="0" fillId="0" borderId="30" xfId="0" applyNumberFormat="1" applyBorder="1"/>
    <xf numFmtId="0" fontId="0" fillId="16" borderId="7" xfId="0" applyFill="1" applyBorder="1"/>
    <xf numFmtId="0" fontId="3" fillId="0" borderId="5" xfId="0" applyFont="1" applyBorder="1"/>
    <xf numFmtId="0" fontId="3" fillId="0" borderId="7" xfId="0" applyFont="1" applyBorder="1"/>
    <xf numFmtId="164" fontId="6" fillId="0" borderId="23" xfId="0" applyNumberFormat="1" applyFont="1" applyBorder="1"/>
    <xf numFmtId="0" fontId="0" fillId="0" borderId="5" xfId="0" applyBorder="1" applyAlignment="1">
      <alignment horizontal="center" wrapText="1"/>
    </xf>
    <xf numFmtId="1" fontId="0" fillId="10" borderId="29" xfId="0" applyNumberFormat="1" applyFill="1" applyBorder="1" applyAlignment="1">
      <alignment vertical="center"/>
    </xf>
    <xf numFmtId="1" fontId="0" fillId="10" borderId="1" xfId="0" applyNumberFormat="1" applyFill="1" applyBorder="1" applyAlignment="1">
      <alignment vertical="center"/>
    </xf>
    <xf numFmtId="1" fontId="0" fillId="9" borderId="1" xfId="0" applyNumberFormat="1" applyFill="1" applyBorder="1" applyAlignment="1">
      <alignment horizontal="right" vertical="top"/>
    </xf>
    <xf numFmtId="1" fontId="0" fillId="9" borderId="1" xfId="0" applyNumberFormat="1" applyFill="1" applyBorder="1"/>
    <xf numFmtId="1" fontId="2" fillId="0" borderId="14" xfId="0" applyNumberFormat="1" applyFont="1" applyBorder="1" applyAlignment="1">
      <alignment horizontal="right" vertical="center"/>
    </xf>
    <xf numFmtId="1" fontId="4" fillId="0" borderId="1" xfId="0" applyNumberFormat="1" applyFont="1" applyBorder="1" applyAlignment="1">
      <alignment horizontal="left"/>
    </xf>
    <xf numFmtId="0" fontId="4" fillId="0" borderId="1" xfId="0" applyFont="1" applyBorder="1"/>
    <xf numFmtId="1" fontId="0" fillId="0" borderId="5" xfId="0" applyNumberFormat="1" applyBorder="1" applyAlignment="1">
      <alignment wrapText="1"/>
    </xf>
    <xf numFmtId="0" fontId="4" fillId="0" borderId="7" xfId="0" applyFont="1" applyBorder="1"/>
    <xf numFmtId="1" fontId="4" fillId="0" borderId="14" xfId="0" applyNumberFormat="1" applyFont="1" applyBorder="1" applyAlignment="1">
      <alignment horizontal="left"/>
    </xf>
    <xf numFmtId="0" fontId="4" fillId="0" borderId="14" xfId="0" applyFont="1" applyBorder="1"/>
    <xf numFmtId="0" fontId="1" fillId="12" borderId="11"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47" xfId="0" applyFont="1" applyFill="1" applyBorder="1" applyAlignment="1">
      <alignment horizontal="center" vertical="center"/>
    </xf>
    <xf numFmtId="0" fontId="17" fillId="0" borderId="0" xfId="0" applyFont="1" applyAlignment="1">
      <alignment horizont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4" borderId="1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xf>
    <xf numFmtId="0" fontId="0" fillId="4" borderId="24" xfId="0" applyFill="1" applyBorder="1" applyAlignment="1">
      <alignment horizontal="center" vertical="center"/>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0" fillId="12" borderId="46" xfId="0" applyFill="1" applyBorder="1" applyAlignment="1">
      <alignment horizontal="center" vertical="center"/>
    </xf>
    <xf numFmtId="0" fontId="0" fillId="12" borderId="48"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0" fillId="12" borderId="15" xfId="0" applyFill="1" applyBorder="1" applyAlignment="1">
      <alignment horizontal="center" vertical="center"/>
    </xf>
    <xf numFmtId="0" fontId="5" fillId="7" borderId="18" xfId="0" applyFont="1" applyFill="1" applyBorder="1" applyAlignment="1">
      <alignment horizontal="center"/>
    </xf>
    <xf numFmtId="0" fontId="5" fillId="7" borderId="19" xfId="0" applyFont="1" applyFill="1" applyBorder="1" applyAlignment="1">
      <alignment horizontal="center"/>
    </xf>
    <xf numFmtId="0" fontId="5" fillId="7" borderId="20" xfId="0" applyFont="1" applyFill="1" applyBorder="1" applyAlignment="1">
      <alignment horizontal="center"/>
    </xf>
    <xf numFmtId="0" fontId="5" fillId="7" borderId="21" xfId="0" applyFont="1" applyFill="1" applyBorder="1" applyAlignment="1">
      <alignment horizontal="center"/>
    </xf>
    <xf numFmtId="0" fontId="5" fillId="7" borderId="22" xfId="0" applyFont="1" applyFill="1" applyBorder="1" applyAlignment="1">
      <alignment horizontal="center"/>
    </xf>
    <xf numFmtId="0" fontId="5" fillId="7" borderId="23" xfId="0" applyFont="1" applyFill="1" applyBorder="1" applyAlignment="1">
      <alignment horizontal="center"/>
    </xf>
    <xf numFmtId="0" fontId="0" fillId="5" borderId="5" xfId="0" applyFill="1" applyBorder="1" applyAlignment="1">
      <alignment horizontal="center" vertical="center"/>
    </xf>
    <xf numFmtId="0" fontId="0" fillId="5" borderId="15"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1" fillId="5" borderId="42" xfId="0" applyFont="1" applyFill="1" applyBorder="1" applyAlignment="1">
      <alignment horizontal="center" vertical="center"/>
    </xf>
    <xf numFmtId="0" fontId="1" fillId="5" borderId="43" xfId="0" applyFont="1" applyFill="1" applyBorder="1" applyAlignment="1">
      <alignment horizontal="center" vertical="center"/>
    </xf>
    <xf numFmtId="0" fontId="1" fillId="5" borderId="44" xfId="0" applyFont="1" applyFill="1" applyBorder="1" applyAlignment="1">
      <alignment horizontal="center" vertical="center"/>
    </xf>
    <xf numFmtId="0" fontId="0" fillId="12" borderId="1" xfId="0" applyFill="1" applyBorder="1" applyAlignment="1">
      <alignment horizontal="center" vertical="center"/>
    </xf>
    <xf numFmtId="0" fontId="0" fillId="12" borderId="14" xfId="0" applyFill="1" applyBorder="1" applyAlignment="1">
      <alignment horizontal="center" vertical="center"/>
    </xf>
    <xf numFmtId="0" fontId="0" fillId="12" borderId="7"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2" fillId="17" borderId="12"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14"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28"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12" borderId="12" xfId="0" applyFill="1" applyBorder="1" applyAlignment="1">
      <alignment horizontal="center" vertical="center"/>
    </xf>
    <xf numFmtId="0" fontId="0" fillId="12" borderId="2" xfId="0" applyFill="1"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2" fillId="4" borderId="2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15" fillId="0" borderId="0" xfId="0" applyFont="1" applyAlignment="1">
      <alignment horizontal="center"/>
    </xf>
    <xf numFmtId="0" fontId="0" fillId="0" borderId="29" xfId="0" applyBorder="1" applyAlignment="1">
      <alignment horizontal="center"/>
    </xf>
    <xf numFmtId="0" fontId="0" fillId="0" borderId="41" xfId="0"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0" borderId="14" xfId="0" applyFont="1" applyBorder="1" applyAlignment="1">
      <alignment horizontal="center" vertical="center" wrapText="1"/>
    </xf>
    <xf numFmtId="0" fontId="11" fillId="8" borderId="18"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20"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36" xfId="0" applyFont="1" applyFill="1" applyBorder="1" applyAlignment="1">
      <alignment horizontal="center" vertical="center"/>
    </xf>
    <xf numFmtId="0" fontId="11" fillId="8" borderId="10" xfId="0" applyFont="1" applyFill="1" applyBorder="1" applyAlignment="1">
      <alignment horizontal="center" vertical="center"/>
    </xf>
    <xf numFmtId="2" fontId="0" fillId="9" borderId="17" xfId="0" applyNumberFormat="1" applyFill="1" applyBorder="1" applyAlignment="1">
      <alignment horizontal="left" vertical="center" wrapText="1"/>
    </xf>
    <xf numFmtId="2" fontId="0" fillId="9" borderId="28" xfId="0" applyNumberFormat="1" applyFill="1" applyBorder="1" applyAlignment="1">
      <alignment horizontal="left" vertical="center" wrapText="1"/>
    </xf>
    <xf numFmtId="0" fontId="11" fillId="8" borderId="3" xfId="0" applyFont="1" applyFill="1" applyBorder="1" applyAlignment="1">
      <alignment horizontal="center" vertical="center"/>
    </xf>
    <xf numFmtId="0" fontId="11" fillId="8" borderId="12"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7" xfId="0" applyFont="1" applyFill="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18" borderId="9" xfId="0" applyFill="1" applyBorder="1" applyAlignment="1">
      <alignment horizontal="center"/>
    </xf>
    <xf numFmtId="0" fontId="0" fillId="18" borderId="36" xfId="0" applyFill="1" applyBorder="1" applyAlignment="1">
      <alignment horizontal="center"/>
    </xf>
    <xf numFmtId="0" fontId="0" fillId="18" borderId="10" xfId="0" applyFill="1" applyBorder="1" applyAlignment="1">
      <alignment horizontal="center"/>
    </xf>
    <xf numFmtId="0" fontId="0" fillId="18" borderId="3" xfId="0" applyFill="1" applyBorder="1" applyAlignment="1">
      <alignment horizontal="center"/>
    </xf>
    <xf numFmtId="0" fontId="0" fillId="18" borderId="12" xfId="0" applyFill="1" applyBorder="1" applyAlignment="1">
      <alignment horizontal="center"/>
    </xf>
    <xf numFmtId="0" fontId="0" fillId="18" borderId="4" xfId="0" applyFill="1" applyBorder="1" applyAlignment="1">
      <alignment horizontal="center"/>
    </xf>
    <xf numFmtId="0" fontId="2" fillId="15" borderId="5" xfId="0" applyFont="1" applyFill="1" applyBorder="1" applyAlignment="1">
      <alignment horizontal="center"/>
    </xf>
    <xf numFmtId="0" fontId="2" fillId="15" borderId="1" xfId="0" applyFont="1" applyFill="1" applyBorder="1" applyAlignment="1">
      <alignment horizontal="center"/>
    </xf>
    <xf numFmtId="0" fontId="0" fillId="0" borderId="7" xfId="2" applyNumberFormat="1" applyFont="1" applyBorder="1" applyAlignment="1">
      <alignment horizontal="center"/>
    </xf>
    <xf numFmtId="0" fontId="0" fillId="0" borderId="14" xfId="2" applyNumberFormat="1" applyFont="1" applyBorder="1" applyAlignment="1">
      <alignment horizontal="center"/>
    </xf>
    <xf numFmtId="0" fontId="6" fillId="8" borderId="21" xfId="0" applyFont="1" applyFill="1" applyBorder="1" applyAlignment="1">
      <alignment horizontal="center"/>
    </xf>
    <xf numFmtId="0" fontId="6" fillId="8" borderId="22" xfId="0" applyFont="1" applyFill="1" applyBorder="1" applyAlignment="1">
      <alignment horizontal="center"/>
    </xf>
    <xf numFmtId="0" fontId="6" fillId="8" borderId="23" xfId="0" applyFont="1" applyFill="1" applyBorder="1" applyAlignment="1">
      <alignment horizontal="center"/>
    </xf>
    <xf numFmtId="0" fontId="0" fillId="16" borderId="0" xfId="0" applyFill="1" applyAlignment="1">
      <alignment horizontal="center" vertical="center"/>
    </xf>
    <xf numFmtId="0" fontId="0" fillId="16" borderId="53" xfId="0" applyFill="1" applyBorder="1" applyAlignment="1">
      <alignment horizontal="center" vertical="center"/>
    </xf>
    <xf numFmtId="0" fontId="6" fillId="8" borderId="37" xfId="0" applyFont="1" applyFill="1" applyBorder="1" applyAlignment="1">
      <alignment horizontal="center"/>
    </xf>
    <xf numFmtId="0" fontId="6" fillId="8" borderId="38" xfId="0" applyFont="1" applyFill="1" applyBorder="1" applyAlignment="1">
      <alignment horizontal="center"/>
    </xf>
    <xf numFmtId="0" fontId="6" fillId="8" borderId="39" xfId="0" applyFont="1" applyFill="1" applyBorder="1" applyAlignment="1">
      <alignment horizontal="center"/>
    </xf>
    <xf numFmtId="0" fontId="2" fillId="8" borderId="33" xfId="0" applyFont="1" applyFill="1" applyBorder="1" applyAlignment="1">
      <alignment horizontal="center"/>
    </xf>
    <xf numFmtId="0" fontId="2" fillId="8" borderId="34" xfId="0" applyFont="1" applyFill="1" applyBorder="1" applyAlignment="1">
      <alignment horizontal="center"/>
    </xf>
    <xf numFmtId="0" fontId="2" fillId="8" borderId="35" xfId="0" applyFont="1" applyFill="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14" fillId="8" borderId="18" xfId="0" applyFont="1" applyFill="1" applyBorder="1" applyAlignment="1">
      <alignment horizontal="center"/>
    </xf>
    <xf numFmtId="0" fontId="14" fillId="8" borderId="19" xfId="0" applyFont="1" applyFill="1" applyBorder="1" applyAlignment="1">
      <alignment horizontal="center"/>
    </xf>
    <xf numFmtId="0" fontId="14" fillId="8" borderId="20" xfId="0" applyFont="1" applyFill="1" applyBorder="1" applyAlignment="1">
      <alignment horizontal="center"/>
    </xf>
    <xf numFmtId="0" fontId="14" fillId="8" borderId="9" xfId="0" applyFont="1" applyFill="1" applyBorder="1" applyAlignment="1">
      <alignment horizontal="center"/>
    </xf>
    <xf numFmtId="0" fontId="14" fillId="8" borderId="36" xfId="0" applyFont="1" applyFill="1" applyBorder="1" applyAlignment="1">
      <alignment horizontal="center"/>
    </xf>
    <xf numFmtId="0" fontId="14" fillId="8" borderId="10" xfId="0" applyFont="1" applyFill="1" applyBorder="1" applyAlignment="1">
      <alignment horizontal="center"/>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 fillId="0" borderId="39"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2" fillId="0" borderId="9" xfId="0" applyFont="1" applyBorder="1" applyAlignment="1">
      <alignment horizontal="center"/>
    </xf>
    <xf numFmtId="0" fontId="2" fillId="0" borderId="36" xfId="0" applyFont="1" applyBorder="1" applyAlignment="1">
      <alignment horizontal="center"/>
    </xf>
    <xf numFmtId="0" fontId="2" fillId="0" borderId="10" xfId="0" applyFont="1"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11" fillId="8" borderId="18" xfId="0" applyFont="1" applyFill="1" applyBorder="1" applyAlignment="1">
      <alignment horizontal="center"/>
    </xf>
    <xf numFmtId="0" fontId="11" fillId="8" borderId="19" xfId="0" applyFont="1" applyFill="1" applyBorder="1" applyAlignment="1">
      <alignment horizontal="center"/>
    </xf>
    <xf numFmtId="0" fontId="11" fillId="8" borderId="20" xfId="0" applyFont="1" applyFill="1" applyBorder="1" applyAlignment="1">
      <alignment horizontal="center"/>
    </xf>
    <xf numFmtId="0" fontId="11" fillId="8" borderId="9" xfId="0" applyFont="1" applyFill="1" applyBorder="1" applyAlignment="1">
      <alignment horizontal="center"/>
    </xf>
    <xf numFmtId="0" fontId="11" fillId="8" borderId="36" xfId="0" applyFont="1" applyFill="1" applyBorder="1" applyAlignment="1">
      <alignment horizontal="center"/>
    </xf>
    <xf numFmtId="0" fontId="11" fillId="8" borderId="10" xfId="0" applyFont="1" applyFill="1" applyBorder="1" applyAlignment="1">
      <alignment horizontal="center"/>
    </xf>
    <xf numFmtId="0" fontId="2" fillId="8" borderId="3" xfId="0" applyFont="1" applyFill="1" applyBorder="1" applyAlignment="1">
      <alignment horizontal="center"/>
    </xf>
    <xf numFmtId="0" fontId="2" fillId="8" borderId="12" xfId="0" applyFont="1" applyFill="1" applyBorder="1" applyAlignment="1">
      <alignment horizontal="center"/>
    </xf>
    <xf numFmtId="0" fontId="2" fillId="8" borderId="4" xfId="0" applyFont="1" applyFill="1" applyBorder="1" applyAlignment="1">
      <alignment horizontal="center"/>
    </xf>
    <xf numFmtId="0" fontId="21" fillId="8" borderId="0" xfId="0" applyFont="1" applyFill="1" applyAlignment="1">
      <alignment horizontal="center" vertical="center"/>
    </xf>
    <xf numFmtId="0" fontId="11" fillId="8" borderId="7"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8" xfId="0" applyFont="1" applyFill="1" applyBorder="1" applyAlignment="1">
      <alignment horizontal="center" vertical="center"/>
    </xf>
    <xf numFmtId="0" fontId="13" fillId="0" borderId="33" xfId="0" applyFont="1" applyBorder="1" applyAlignment="1">
      <alignment horizontal="center"/>
    </xf>
    <xf numFmtId="0" fontId="13" fillId="0" borderId="34" xfId="0" applyFont="1" applyBorder="1" applyAlignment="1">
      <alignment horizontal="center"/>
    </xf>
    <xf numFmtId="0" fontId="13" fillId="0" borderId="35" xfId="0" applyFont="1"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11" borderId="5" xfId="0" applyFill="1" applyBorder="1" applyAlignment="1">
      <alignment horizontal="left"/>
    </xf>
    <xf numFmtId="0" fontId="0" fillId="11" borderId="1" xfId="0" applyFill="1" applyBorder="1" applyAlignment="1">
      <alignment horizontal="left"/>
    </xf>
    <xf numFmtId="0" fontId="6" fillId="0" borderId="7"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6" fillId="0" borderId="2" xfId="0" applyFont="1" applyBorder="1" applyAlignment="1">
      <alignment horizontal="left"/>
    </xf>
    <xf numFmtId="0" fontId="2" fillId="8" borderId="37" xfId="0" applyFont="1" applyFill="1" applyBorder="1" applyAlignment="1">
      <alignment horizontal="center"/>
    </xf>
    <xf numFmtId="0" fontId="2" fillId="8" borderId="38" xfId="0" applyFont="1" applyFill="1" applyBorder="1" applyAlignment="1">
      <alignment horizontal="center"/>
    </xf>
    <xf numFmtId="0" fontId="2" fillId="8" borderId="39" xfId="0" applyFont="1" applyFill="1" applyBorder="1" applyAlignment="1">
      <alignment horizontal="center"/>
    </xf>
    <xf numFmtId="0" fontId="0" fillId="8" borderId="21" xfId="0" applyFill="1" applyBorder="1" applyAlignment="1">
      <alignment horizontal="center"/>
    </xf>
    <xf numFmtId="0" fontId="0" fillId="8" borderId="42" xfId="0" applyFill="1" applyBorder="1" applyAlignment="1">
      <alignment horizontal="center"/>
    </xf>
    <xf numFmtId="0" fontId="0" fillId="8" borderId="22" xfId="0" applyFill="1" applyBorder="1" applyAlignment="1">
      <alignment horizontal="center"/>
    </xf>
    <xf numFmtId="0" fontId="0" fillId="8" borderId="23" xfId="0" applyFill="1" applyBorder="1" applyAlignment="1">
      <alignment horizontal="center"/>
    </xf>
    <xf numFmtId="1" fontId="0" fillId="8" borderId="18" xfId="0" applyNumberFormat="1" applyFill="1" applyBorder="1" applyAlignment="1">
      <alignment horizontal="center" vertical="center"/>
    </xf>
    <xf numFmtId="1" fontId="0" fillId="8" borderId="0" xfId="0" applyNumberFormat="1" applyFill="1" applyAlignment="1">
      <alignment horizontal="center" vertical="center"/>
    </xf>
    <xf numFmtId="1" fontId="0" fillId="8" borderId="19" xfId="0" applyNumberFormat="1" applyFill="1" applyBorder="1" applyAlignment="1">
      <alignment horizontal="center" vertical="center"/>
    </xf>
    <xf numFmtId="1" fontId="0" fillId="8" borderId="20" xfId="0" applyNumberFormat="1" applyFill="1" applyBorder="1" applyAlignment="1">
      <alignment horizontal="center" vertical="center"/>
    </xf>
    <xf numFmtId="0" fontId="0" fillId="0" borderId="56" xfId="0" applyBorder="1" applyAlignment="1">
      <alignment horizontal="center"/>
    </xf>
    <xf numFmtId="0" fontId="0" fillId="0" borderId="55" xfId="0" applyBorder="1" applyAlignment="1">
      <alignment horizontal="center"/>
    </xf>
    <xf numFmtId="0" fontId="1" fillId="0" borderId="7"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5" fillId="0" borderId="3" xfId="0" applyFont="1" applyBorder="1" applyAlignment="1">
      <alignment horizontal="left"/>
    </xf>
    <xf numFmtId="0" fontId="15" fillId="0" borderId="12" xfId="0" applyFont="1" applyBorder="1" applyAlignment="1">
      <alignment horizontal="left"/>
    </xf>
    <xf numFmtId="0" fontId="15" fillId="0" borderId="4" xfId="0" applyFont="1" applyBorder="1" applyAlignment="1">
      <alignment horizontal="left"/>
    </xf>
    <xf numFmtId="0" fontId="0" fillId="3" borderId="1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6" borderId="12" xfId="0" applyFill="1" applyBorder="1" applyAlignment="1">
      <alignment horizontal="center" vertical="center"/>
    </xf>
    <xf numFmtId="0" fontId="0" fillId="6" borderId="1" xfId="0" applyFill="1" applyBorder="1" applyAlignment="1">
      <alignment horizontal="center" vertical="center"/>
    </xf>
    <xf numFmtId="0" fontId="0" fillId="6" borderId="14" xfId="0"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645458</xdr:colOff>
      <xdr:row>25</xdr:row>
      <xdr:rowOff>43130</xdr:rowOff>
    </xdr:from>
    <xdr:to>
      <xdr:col>10</xdr:col>
      <xdr:colOff>1255058</xdr:colOff>
      <xdr:row>25</xdr:row>
      <xdr:rowOff>277903</xdr:rowOff>
    </xdr:to>
    <xdr:sp macro="" textlink="">
      <xdr:nvSpPr>
        <xdr:cNvPr id="2" name="Down Arrow 1">
          <a:extLst>
            <a:ext uri="{FF2B5EF4-FFF2-40B4-BE49-F238E27FC236}">
              <a16:creationId xmlns:a16="http://schemas.microsoft.com/office/drawing/2014/main" id="{00000000-0008-0000-0500-000002000000}"/>
            </a:ext>
          </a:extLst>
        </xdr:cNvPr>
        <xdr:cNvSpPr/>
      </xdr:nvSpPr>
      <xdr:spPr>
        <a:xfrm rot="10800000">
          <a:off x="15116269" y="6534508"/>
          <a:ext cx="609600" cy="23477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10</xdr:col>
      <xdr:colOff>627528</xdr:colOff>
      <xdr:row>37</xdr:row>
      <xdr:rowOff>44824</xdr:rowOff>
    </xdr:from>
    <xdr:to>
      <xdr:col>10</xdr:col>
      <xdr:colOff>1237128</xdr:colOff>
      <xdr:row>40</xdr:row>
      <xdr:rowOff>134469</xdr:rowOff>
    </xdr:to>
    <xdr:sp macro="" textlink="">
      <xdr:nvSpPr>
        <xdr:cNvPr id="4" name="Down Arrow 3">
          <a:extLst>
            <a:ext uri="{FF2B5EF4-FFF2-40B4-BE49-F238E27FC236}">
              <a16:creationId xmlns:a16="http://schemas.microsoft.com/office/drawing/2014/main" id="{00000000-0008-0000-0500-000004000000}"/>
            </a:ext>
          </a:extLst>
        </xdr:cNvPr>
        <xdr:cNvSpPr/>
      </xdr:nvSpPr>
      <xdr:spPr>
        <a:xfrm>
          <a:off x="14155269" y="9977718"/>
          <a:ext cx="609600" cy="6813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10</xdr:col>
      <xdr:colOff>537882</xdr:colOff>
      <xdr:row>50</xdr:row>
      <xdr:rowOff>62753</xdr:rowOff>
    </xdr:from>
    <xdr:to>
      <xdr:col>10</xdr:col>
      <xdr:colOff>1344706</xdr:colOff>
      <xdr:row>52</xdr:row>
      <xdr:rowOff>143434</xdr:rowOff>
    </xdr:to>
    <xdr:sp macro="" textlink="">
      <xdr:nvSpPr>
        <xdr:cNvPr id="5" name="Down Arrow 4">
          <a:extLst>
            <a:ext uri="{FF2B5EF4-FFF2-40B4-BE49-F238E27FC236}">
              <a16:creationId xmlns:a16="http://schemas.microsoft.com/office/drawing/2014/main" id="{00000000-0008-0000-0500-000005000000}"/>
            </a:ext>
          </a:extLst>
        </xdr:cNvPr>
        <xdr:cNvSpPr/>
      </xdr:nvSpPr>
      <xdr:spPr>
        <a:xfrm rot="10800000">
          <a:off x="14056658" y="13115365"/>
          <a:ext cx="806824" cy="86061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EC3B7-5B95-495F-A700-1316556C0246}">
  <dimension ref="A1:D4"/>
  <sheetViews>
    <sheetView workbookViewId="0">
      <selection activeCell="B4" sqref="B4"/>
    </sheetView>
  </sheetViews>
  <sheetFormatPr defaultRowHeight="14.3" x14ac:dyDescent="0.25"/>
  <cols>
    <col min="1" max="1" width="14.5" customWidth="1"/>
    <col min="2" max="2" width="26.625" customWidth="1"/>
    <col min="3" max="3" width="24.125" customWidth="1"/>
  </cols>
  <sheetData>
    <row r="1" spans="1:4" x14ac:dyDescent="0.25">
      <c r="A1" s="262" t="s">
        <v>270</v>
      </c>
      <c r="B1" s="262" t="s">
        <v>222</v>
      </c>
      <c r="C1" s="262" t="s">
        <v>271</v>
      </c>
      <c r="D1" s="262" t="s">
        <v>272</v>
      </c>
    </row>
    <row r="2" spans="1:4" ht="114.15" x14ac:dyDescent="0.25">
      <c r="A2" t="s">
        <v>273</v>
      </c>
      <c r="B2" s="238" t="s">
        <v>283</v>
      </c>
    </row>
    <row r="3" spans="1:4" ht="69.650000000000006" customHeight="1" x14ac:dyDescent="0.25">
      <c r="A3" t="s">
        <v>274</v>
      </c>
      <c r="C3" s="238" t="s">
        <v>278</v>
      </c>
    </row>
    <row r="4" spans="1:4" ht="42.8" x14ac:dyDescent="0.25">
      <c r="A4" t="s">
        <v>284</v>
      </c>
      <c r="B4" s="238" t="s">
        <v>285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1"/>
  <sheetViews>
    <sheetView topLeftCell="A22" workbookViewId="0">
      <selection activeCell="E10" sqref="E10"/>
    </sheetView>
  </sheetViews>
  <sheetFormatPr defaultRowHeight="14.3" x14ac:dyDescent="0.25"/>
  <cols>
    <col min="1" max="1" width="7" customWidth="1"/>
    <col min="2" max="2" width="29" customWidth="1"/>
    <col min="3" max="3" width="44.625" customWidth="1"/>
    <col min="4" max="4" width="45.5" customWidth="1"/>
    <col min="5" max="5" width="40.125" customWidth="1"/>
  </cols>
  <sheetData>
    <row r="1" spans="1:4" ht="21.75" thickBot="1" x14ac:dyDescent="0.4">
      <c r="A1" s="322" t="s">
        <v>1</v>
      </c>
      <c r="B1" s="323"/>
      <c r="C1" s="324"/>
    </row>
    <row r="2" spans="1:4" ht="18.7" customHeight="1" x14ac:dyDescent="0.3">
      <c r="A2" s="21" t="s">
        <v>3</v>
      </c>
      <c r="B2" s="78" t="s">
        <v>1</v>
      </c>
      <c r="C2" s="22" t="s">
        <v>2</v>
      </c>
    </row>
    <row r="3" spans="1:4" ht="28.55" x14ac:dyDescent="0.25">
      <c r="A3" s="20">
        <v>1</v>
      </c>
      <c r="B3" s="3" t="s">
        <v>0</v>
      </c>
      <c r="C3" s="9" t="s">
        <v>4</v>
      </c>
    </row>
    <row r="4" spans="1:4" ht="28.55" x14ac:dyDescent="0.25">
      <c r="A4" s="20">
        <v>2</v>
      </c>
      <c r="B4" s="3" t="s">
        <v>34</v>
      </c>
      <c r="C4" s="9" t="s">
        <v>101</v>
      </c>
    </row>
    <row r="5" spans="1:4" x14ac:dyDescent="0.25">
      <c r="A5" s="20">
        <v>3</v>
      </c>
      <c r="B5" s="3" t="s">
        <v>100</v>
      </c>
      <c r="C5" s="9" t="s">
        <v>102</v>
      </c>
    </row>
    <row r="6" spans="1:4" ht="41.3" customHeight="1" thickBot="1" x14ac:dyDescent="0.3">
      <c r="A6" s="79">
        <v>3</v>
      </c>
      <c r="B6" s="7" t="s">
        <v>37</v>
      </c>
      <c r="C6" s="80" t="s">
        <v>9</v>
      </c>
    </row>
    <row r="7" spans="1:4" ht="14.95" thickBot="1" x14ac:dyDescent="0.3"/>
    <row r="8" spans="1:4" ht="21.75" thickBot="1" x14ac:dyDescent="0.4">
      <c r="A8" s="325" t="s">
        <v>36</v>
      </c>
      <c r="B8" s="326"/>
      <c r="C8" s="326"/>
      <c r="D8" s="327"/>
    </row>
    <row r="9" spans="1:4" ht="19.55" customHeight="1" x14ac:dyDescent="0.25">
      <c r="A9" s="85" t="s">
        <v>3</v>
      </c>
      <c r="B9" s="86" t="s">
        <v>8</v>
      </c>
      <c r="C9" s="86" t="s">
        <v>17</v>
      </c>
      <c r="D9" s="87" t="s">
        <v>2</v>
      </c>
    </row>
    <row r="10" spans="1:4" ht="28.55" x14ac:dyDescent="0.25">
      <c r="A10" s="328">
        <v>1</v>
      </c>
      <c r="B10" s="330" t="s">
        <v>16</v>
      </c>
      <c r="C10" s="18" t="s">
        <v>18</v>
      </c>
      <c r="D10" s="17" t="s">
        <v>32</v>
      </c>
    </row>
    <row r="11" spans="1:4" ht="28.55" x14ac:dyDescent="0.25">
      <c r="A11" s="328"/>
      <c r="B11" s="330"/>
      <c r="C11" s="18" t="s">
        <v>19</v>
      </c>
      <c r="D11" s="17" t="s">
        <v>31</v>
      </c>
    </row>
    <row r="12" spans="1:4" ht="28.55" x14ac:dyDescent="0.25">
      <c r="A12" s="328"/>
      <c r="B12" s="330"/>
      <c r="C12" s="18" t="s">
        <v>25</v>
      </c>
      <c r="D12" s="17" t="s">
        <v>33</v>
      </c>
    </row>
    <row r="13" spans="1:4" ht="28.55" x14ac:dyDescent="0.25">
      <c r="A13" s="328"/>
      <c r="B13" s="330"/>
      <c r="C13" s="18" t="s">
        <v>20</v>
      </c>
      <c r="D13" s="17" t="s">
        <v>23</v>
      </c>
    </row>
    <row r="14" spans="1:4" x14ac:dyDescent="0.25">
      <c r="A14" s="339">
        <v>2</v>
      </c>
      <c r="B14" s="338" t="s">
        <v>34</v>
      </c>
      <c r="C14" s="19" t="s">
        <v>6</v>
      </c>
      <c r="D14" s="23" t="s">
        <v>103</v>
      </c>
    </row>
    <row r="15" spans="1:4" ht="28.55" x14ac:dyDescent="0.25">
      <c r="A15" s="339"/>
      <c r="B15" s="338"/>
      <c r="C15" s="19" t="s">
        <v>7</v>
      </c>
      <c r="D15" s="23" t="s">
        <v>104</v>
      </c>
    </row>
    <row r="16" spans="1:4" x14ac:dyDescent="0.25">
      <c r="A16" s="339"/>
      <c r="B16" s="338"/>
      <c r="C16" s="19" t="s">
        <v>26</v>
      </c>
      <c r="D16" s="23" t="s">
        <v>105</v>
      </c>
    </row>
    <row r="17" spans="1:5" ht="30.75" customHeight="1" x14ac:dyDescent="0.25">
      <c r="A17" s="339"/>
      <c r="B17" s="338"/>
      <c r="C17" s="19" t="s">
        <v>20</v>
      </c>
      <c r="D17" s="23" t="s">
        <v>35</v>
      </c>
    </row>
    <row r="18" spans="1:5" ht="32.950000000000003" customHeight="1" x14ac:dyDescent="0.25">
      <c r="A18" s="320">
        <v>3</v>
      </c>
      <c r="B18" s="335" t="s">
        <v>100</v>
      </c>
      <c r="C18" s="81" t="s">
        <v>6</v>
      </c>
      <c r="D18" s="83" t="s">
        <v>108</v>
      </c>
    </row>
    <row r="19" spans="1:5" ht="36" customHeight="1" x14ac:dyDescent="0.25">
      <c r="A19" s="320"/>
      <c r="B19" s="335"/>
      <c r="C19" s="81" t="s">
        <v>7</v>
      </c>
      <c r="D19" s="83" t="s">
        <v>107</v>
      </c>
      <c r="E19" s="10"/>
    </row>
    <row r="20" spans="1:5" ht="40.6" customHeight="1" thickBot="1" x14ac:dyDescent="0.3">
      <c r="A20" s="337"/>
      <c r="B20" s="336"/>
      <c r="C20" s="82" t="s">
        <v>26</v>
      </c>
      <c r="D20" s="84" t="s">
        <v>106</v>
      </c>
      <c r="E20" s="2"/>
    </row>
    <row r="23" spans="1:5" x14ac:dyDescent="0.25">
      <c r="C23" s="1"/>
    </row>
    <row r="24" spans="1:5" ht="23.8" x14ac:dyDescent="0.4">
      <c r="B24" s="307" t="s">
        <v>119</v>
      </c>
      <c r="C24" s="307"/>
    </row>
    <row r="25" spans="1:5" ht="14.95" thickBot="1" x14ac:dyDescent="0.3"/>
    <row r="26" spans="1:5" ht="21.75" thickBot="1" x14ac:dyDescent="0.4">
      <c r="A26" s="322" t="s">
        <v>1</v>
      </c>
      <c r="B26" s="323"/>
      <c r="C26" s="324"/>
    </row>
    <row r="27" spans="1:5" ht="16.3" x14ac:dyDescent="0.3">
      <c r="A27" s="21" t="s">
        <v>3</v>
      </c>
      <c r="B27" s="78" t="s">
        <v>1</v>
      </c>
      <c r="C27" s="22" t="s">
        <v>2</v>
      </c>
    </row>
    <row r="28" spans="1:5" ht="28.55" x14ac:dyDescent="0.25">
      <c r="A28" s="20">
        <v>1</v>
      </c>
      <c r="B28" s="3" t="s">
        <v>0</v>
      </c>
      <c r="C28" s="9" t="s">
        <v>4</v>
      </c>
    </row>
    <row r="29" spans="1:5" ht="28.55" x14ac:dyDescent="0.25">
      <c r="A29" s="20"/>
      <c r="B29" s="110" t="s">
        <v>120</v>
      </c>
      <c r="C29" s="111" t="s">
        <v>121</v>
      </c>
    </row>
    <row r="30" spans="1:5" ht="28.55" x14ac:dyDescent="0.25">
      <c r="A30" s="20">
        <v>2</v>
      </c>
      <c r="B30" s="3" t="s">
        <v>34</v>
      </c>
      <c r="C30" s="9" t="s">
        <v>101</v>
      </c>
    </row>
    <row r="31" spans="1:5" ht="42.8" x14ac:dyDescent="0.25">
      <c r="A31" s="20"/>
      <c r="B31" s="112" t="s">
        <v>122</v>
      </c>
      <c r="C31" s="111" t="s">
        <v>123</v>
      </c>
    </row>
    <row r="32" spans="1:5" x14ac:dyDescent="0.25">
      <c r="A32" s="20"/>
      <c r="B32" s="3"/>
      <c r="C32" s="9"/>
    </row>
    <row r="33" spans="1:4" x14ac:dyDescent="0.25">
      <c r="A33" s="20">
        <v>3</v>
      </c>
      <c r="B33" s="3" t="s">
        <v>100</v>
      </c>
      <c r="C33" s="9" t="s">
        <v>102</v>
      </c>
    </row>
    <row r="34" spans="1:4" ht="28.55" x14ac:dyDescent="0.25">
      <c r="A34" s="113"/>
      <c r="B34" s="114" t="s">
        <v>124</v>
      </c>
      <c r="C34" s="115" t="s">
        <v>125</v>
      </c>
    </row>
    <row r="35" spans="1:4" ht="28.55" x14ac:dyDescent="0.25">
      <c r="A35" s="113">
        <v>3</v>
      </c>
      <c r="B35" s="11" t="s">
        <v>37</v>
      </c>
      <c r="C35" s="116" t="s">
        <v>9</v>
      </c>
    </row>
    <row r="36" spans="1:4" ht="28.55" x14ac:dyDescent="0.25">
      <c r="A36" s="26"/>
      <c r="B36" s="117" t="s">
        <v>126</v>
      </c>
      <c r="C36" s="118" t="s">
        <v>127</v>
      </c>
    </row>
    <row r="37" spans="1:4" ht="14.95" thickBot="1" x14ac:dyDescent="0.3"/>
    <row r="38" spans="1:4" ht="21.75" thickBot="1" x14ac:dyDescent="0.4">
      <c r="A38" s="325" t="s">
        <v>36</v>
      </c>
      <c r="B38" s="326"/>
      <c r="C38" s="326"/>
      <c r="D38" s="327"/>
    </row>
    <row r="39" spans="1:4" x14ac:dyDescent="0.25">
      <c r="A39" s="85" t="s">
        <v>3</v>
      </c>
      <c r="B39" s="86" t="s">
        <v>8</v>
      </c>
      <c r="C39" s="86" t="s">
        <v>17</v>
      </c>
      <c r="D39" s="87" t="s">
        <v>2</v>
      </c>
    </row>
    <row r="40" spans="1:4" ht="28.55" x14ac:dyDescent="0.25">
      <c r="A40" s="328">
        <v>1</v>
      </c>
      <c r="B40" s="330" t="s">
        <v>16</v>
      </c>
      <c r="C40" s="18" t="s">
        <v>18</v>
      </c>
      <c r="D40" s="17" t="s">
        <v>32</v>
      </c>
    </row>
    <row r="41" spans="1:4" ht="28.55" x14ac:dyDescent="0.25">
      <c r="A41" s="328"/>
      <c r="B41" s="330"/>
      <c r="C41" s="18" t="s">
        <v>19</v>
      </c>
      <c r="D41" s="17" t="s">
        <v>31</v>
      </c>
    </row>
    <row r="42" spans="1:4" ht="28.55" x14ac:dyDescent="0.25">
      <c r="A42" s="328"/>
      <c r="B42" s="330"/>
      <c r="C42" s="18" t="s">
        <v>25</v>
      </c>
      <c r="D42" s="17" t="s">
        <v>33</v>
      </c>
    </row>
    <row r="43" spans="1:4" ht="29.25" thickBot="1" x14ac:dyDescent="0.3">
      <c r="A43" s="329"/>
      <c r="B43" s="331"/>
      <c r="C43" s="119" t="s">
        <v>20</v>
      </c>
      <c r="D43" s="120" t="s">
        <v>23</v>
      </c>
    </row>
    <row r="44" spans="1:4" x14ac:dyDescent="0.25">
      <c r="A44" s="121"/>
      <c r="B44" s="332" t="s">
        <v>120</v>
      </c>
      <c r="C44" s="122" t="s">
        <v>128</v>
      </c>
      <c r="D44" s="123"/>
    </row>
    <row r="45" spans="1:4" x14ac:dyDescent="0.25">
      <c r="A45" s="103"/>
      <c r="B45" s="333"/>
      <c r="C45" s="124" t="s">
        <v>129</v>
      </c>
      <c r="D45" s="17"/>
    </row>
    <row r="46" spans="1:4" x14ac:dyDescent="0.25">
      <c r="A46" s="103"/>
      <c r="B46" s="333"/>
      <c r="C46" s="124" t="s">
        <v>130</v>
      </c>
      <c r="D46" s="17"/>
    </row>
    <row r="47" spans="1:4" ht="14.95" thickBot="1" x14ac:dyDescent="0.3">
      <c r="A47" s="125"/>
      <c r="B47" s="334"/>
      <c r="C47" s="126" t="s">
        <v>131</v>
      </c>
      <c r="D47" s="127"/>
    </row>
    <row r="48" spans="1:4" x14ac:dyDescent="0.25">
      <c r="A48" s="308">
        <v>2</v>
      </c>
      <c r="B48" s="310" t="s">
        <v>132</v>
      </c>
      <c r="C48" s="128" t="s">
        <v>6</v>
      </c>
      <c r="D48" s="129" t="s">
        <v>103</v>
      </c>
    </row>
    <row r="49" spans="1:4" ht="28.55" x14ac:dyDescent="0.25">
      <c r="A49" s="309"/>
      <c r="B49" s="310"/>
      <c r="C49" s="19" t="s">
        <v>7</v>
      </c>
      <c r="D49" s="23" t="s">
        <v>104</v>
      </c>
    </row>
    <row r="50" spans="1:4" x14ac:dyDescent="0.25">
      <c r="A50" s="309"/>
      <c r="B50" s="310"/>
      <c r="C50" s="19" t="s">
        <v>26</v>
      </c>
      <c r="D50" s="23" t="s">
        <v>105</v>
      </c>
    </row>
    <row r="51" spans="1:4" ht="29.25" thickBot="1" x14ac:dyDescent="0.3">
      <c r="A51" s="309"/>
      <c r="B51" s="311"/>
      <c r="C51" s="130" t="s">
        <v>20</v>
      </c>
      <c r="D51" s="131" t="s">
        <v>35</v>
      </c>
    </row>
    <row r="52" spans="1:4" x14ac:dyDescent="0.25">
      <c r="A52" s="312"/>
      <c r="B52" s="314" t="s">
        <v>122</v>
      </c>
      <c r="C52" s="132" t="s">
        <v>128</v>
      </c>
      <c r="D52" s="133"/>
    </row>
    <row r="53" spans="1:4" x14ac:dyDescent="0.25">
      <c r="A53" s="313"/>
      <c r="B53" s="315"/>
      <c r="C53" s="134" t="s">
        <v>133</v>
      </c>
      <c r="D53" s="23"/>
    </row>
    <row r="54" spans="1:4" x14ac:dyDescent="0.25">
      <c r="A54" s="313"/>
      <c r="B54" s="315"/>
      <c r="C54" s="134" t="s">
        <v>134</v>
      </c>
      <c r="D54" s="23"/>
    </row>
    <row r="55" spans="1:4" ht="14.95" thickBot="1" x14ac:dyDescent="0.3">
      <c r="A55" s="308"/>
      <c r="B55" s="316"/>
      <c r="C55" s="135" t="s">
        <v>131</v>
      </c>
      <c r="D55" s="131"/>
    </row>
    <row r="56" spans="1:4" ht="28.55" x14ac:dyDescent="0.25">
      <c r="A56" s="317">
        <v>3</v>
      </c>
      <c r="B56" s="319" t="s">
        <v>100</v>
      </c>
      <c r="C56" s="136" t="s">
        <v>6</v>
      </c>
      <c r="D56" s="137" t="s">
        <v>108</v>
      </c>
    </row>
    <row r="57" spans="1:4" ht="28.55" x14ac:dyDescent="0.25">
      <c r="A57" s="317"/>
      <c r="B57" s="320"/>
      <c r="C57" s="138" t="s">
        <v>7</v>
      </c>
      <c r="D57" s="83" t="s">
        <v>107</v>
      </c>
    </row>
    <row r="58" spans="1:4" ht="29.25" thickBot="1" x14ac:dyDescent="0.3">
      <c r="A58" s="318"/>
      <c r="B58" s="321"/>
      <c r="C58" s="139" t="s">
        <v>26</v>
      </c>
      <c r="D58" s="140" t="s">
        <v>106</v>
      </c>
    </row>
    <row r="59" spans="1:4" x14ac:dyDescent="0.25">
      <c r="A59" s="141"/>
      <c r="B59" s="304" t="s">
        <v>124</v>
      </c>
      <c r="C59" s="142" t="s">
        <v>128</v>
      </c>
      <c r="D59" s="137"/>
    </row>
    <row r="60" spans="1:4" x14ac:dyDescent="0.25">
      <c r="A60" s="143"/>
      <c r="B60" s="305"/>
      <c r="C60" s="144" t="s">
        <v>133</v>
      </c>
      <c r="D60" s="83"/>
    </row>
    <row r="61" spans="1:4" ht="14.95" thickBot="1" x14ac:dyDescent="0.3">
      <c r="A61" s="145"/>
      <c r="B61" s="306"/>
      <c r="C61" s="146" t="s">
        <v>135</v>
      </c>
      <c r="D61" s="84"/>
    </row>
  </sheetData>
  <mergeCells count="21">
    <mergeCell ref="B18:B20"/>
    <mergeCell ref="A18:A20"/>
    <mergeCell ref="A1:C1"/>
    <mergeCell ref="A8:D8"/>
    <mergeCell ref="B14:B17"/>
    <mergeCell ref="A14:A17"/>
    <mergeCell ref="B10:B13"/>
    <mergeCell ref="A10:A13"/>
    <mergeCell ref="B59:B61"/>
    <mergeCell ref="B24:C24"/>
    <mergeCell ref="A48:A51"/>
    <mergeCell ref="B48:B51"/>
    <mergeCell ref="A52:A55"/>
    <mergeCell ref="B52:B55"/>
    <mergeCell ref="A56:A58"/>
    <mergeCell ref="B56:B58"/>
    <mergeCell ref="A26:C26"/>
    <mergeCell ref="A38:D38"/>
    <mergeCell ref="A40:A43"/>
    <mergeCell ref="B40:B43"/>
    <mergeCell ref="B44:B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topLeftCell="A4" zoomScale="85" zoomScaleNormal="85" workbookViewId="0">
      <selection activeCell="F9" sqref="F9"/>
    </sheetView>
  </sheetViews>
  <sheetFormatPr defaultRowHeight="14.3" x14ac:dyDescent="0.25"/>
  <cols>
    <col min="2" max="2" width="18.5" bestFit="1" customWidth="1"/>
    <col min="3" max="3" width="25.875" style="1" customWidth="1"/>
    <col min="4" max="4" width="30.875" customWidth="1"/>
    <col min="5" max="5" width="24.625" customWidth="1"/>
    <col min="6" max="6" width="27.625" customWidth="1"/>
    <col min="7" max="7" width="46" customWidth="1"/>
    <col min="8" max="8" width="39.875" customWidth="1"/>
  </cols>
  <sheetData>
    <row r="1" spans="1:8" s="13" customFormat="1" ht="50.3" customHeight="1" thickBot="1" x14ac:dyDescent="0.3">
      <c r="A1" s="94" t="s">
        <v>3</v>
      </c>
      <c r="B1" s="95" t="s">
        <v>8</v>
      </c>
      <c r="C1" s="95" t="s">
        <v>10</v>
      </c>
      <c r="D1" s="95" t="s">
        <v>109</v>
      </c>
      <c r="E1" s="95" t="s">
        <v>97</v>
      </c>
      <c r="F1" s="95" t="s">
        <v>98</v>
      </c>
      <c r="G1" s="96" t="s">
        <v>39</v>
      </c>
      <c r="H1"/>
    </row>
    <row r="2" spans="1:8" ht="86.3" customHeight="1" x14ac:dyDescent="0.25">
      <c r="A2" s="355">
        <v>1</v>
      </c>
      <c r="B2" s="356" t="s">
        <v>0</v>
      </c>
      <c r="C2" s="88" t="s">
        <v>6</v>
      </c>
      <c r="D2" s="89" t="s">
        <v>110</v>
      </c>
      <c r="E2" s="93" t="s">
        <v>99</v>
      </c>
      <c r="F2" s="93" t="s">
        <v>111</v>
      </c>
      <c r="G2" s="349"/>
      <c r="H2" t="s">
        <v>38</v>
      </c>
    </row>
    <row r="3" spans="1:8" ht="82.55" customHeight="1" x14ac:dyDescent="0.25">
      <c r="A3" s="344"/>
      <c r="B3" s="357"/>
      <c r="C3" s="3" t="s">
        <v>7</v>
      </c>
      <c r="D3" s="25" t="s">
        <v>110</v>
      </c>
      <c r="E3" s="90" t="s">
        <v>99</v>
      </c>
      <c r="F3" s="90" t="s">
        <v>111</v>
      </c>
      <c r="G3" s="350"/>
    </row>
    <row r="4" spans="1:8" ht="76.599999999999994" customHeight="1" x14ac:dyDescent="0.25">
      <c r="A4" s="344"/>
      <c r="B4" s="357"/>
      <c r="C4" s="3" t="s">
        <v>11</v>
      </c>
      <c r="D4" s="25" t="s">
        <v>110</v>
      </c>
      <c r="E4" s="90" t="s">
        <v>99</v>
      </c>
      <c r="F4" s="90" t="s">
        <v>111</v>
      </c>
      <c r="G4" s="350"/>
    </row>
    <row r="5" spans="1:8" ht="82.2" thickBot="1" x14ac:dyDescent="0.3">
      <c r="A5" s="345"/>
      <c r="B5" s="358"/>
      <c r="C5" s="7" t="s">
        <v>20</v>
      </c>
      <c r="D5" s="28" t="s">
        <v>110</v>
      </c>
      <c r="E5" s="91" t="s">
        <v>99</v>
      </c>
      <c r="F5" s="92" t="s">
        <v>112</v>
      </c>
      <c r="G5" s="351"/>
    </row>
    <row r="6" spans="1:8" ht="90" customHeight="1" x14ac:dyDescent="0.25">
      <c r="A6" s="355">
        <v>2</v>
      </c>
      <c r="B6" s="359" t="s">
        <v>34</v>
      </c>
      <c r="C6" s="88" t="s">
        <v>6</v>
      </c>
      <c r="D6" s="169" t="s">
        <v>184</v>
      </c>
      <c r="E6" s="90"/>
      <c r="F6" s="90" t="s">
        <v>111</v>
      </c>
      <c r="G6" s="346" t="s">
        <v>113</v>
      </c>
    </row>
    <row r="7" spans="1:8" ht="32.6" x14ac:dyDescent="0.25">
      <c r="A7" s="344"/>
      <c r="B7" s="360"/>
      <c r="C7" s="3" t="s">
        <v>7</v>
      </c>
      <c r="D7" s="25"/>
      <c r="E7" s="90"/>
      <c r="F7" s="90" t="s">
        <v>111</v>
      </c>
      <c r="G7" s="347"/>
    </row>
    <row r="8" spans="1:8" ht="46.55" customHeight="1" x14ac:dyDescent="0.25">
      <c r="A8" s="344"/>
      <c r="B8" s="360"/>
      <c r="C8" s="3" t="s">
        <v>28</v>
      </c>
      <c r="D8" s="25"/>
      <c r="E8" s="90"/>
      <c r="F8" s="90" t="s">
        <v>111</v>
      </c>
      <c r="G8" s="347"/>
    </row>
    <row r="9" spans="1:8" ht="51.8" customHeight="1" thickBot="1" x14ac:dyDescent="0.3">
      <c r="A9" s="354"/>
      <c r="B9" s="361"/>
      <c r="C9" s="11" t="s">
        <v>29</v>
      </c>
      <c r="D9" s="97"/>
      <c r="E9" s="98"/>
      <c r="F9" s="99" t="s">
        <v>112</v>
      </c>
      <c r="G9" s="348"/>
    </row>
    <row r="10" spans="1:8" ht="32.6" x14ac:dyDescent="0.25">
      <c r="A10" s="343">
        <v>3</v>
      </c>
      <c r="B10" s="352" t="s">
        <v>96</v>
      </c>
      <c r="C10" s="4" t="s">
        <v>6</v>
      </c>
      <c r="D10" s="29"/>
      <c r="E10" s="100"/>
      <c r="F10" s="100" t="s">
        <v>111</v>
      </c>
      <c r="G10" s="101"/>
    </row>
    <row r="11" spans="1:8" ht="32.6" x14ac:dyDescent="0.25">
      <c r="A11" s="344"/>
      <c r="B11" s="335"/>
      <c r="C11" s="3" t="s">
        <v>7</v>
      </c>
      <c r="D11" s="25"/>
      <c r="E11" s="90"/>
      <c r="F11" s="90" t="s">
        <v>111</v>
      </c>
      <c r="G11" s="27"/>
    </row>
    <row r="12" spans="1:8" ht="33.299999999999997" thickBot="1" x14ac:dyDescent="0.3">
      <c r="A12" s="354"/>
      <c r="B12" s="353"/>
      <c r="C12" s="11" t="s">
        <v>28</v>
      </c>
      <c r="D12" s="97"/>
      <c r="E12" s="98"/>
      <c r="F12" s="98" t="s">
        <v>111</v>
      </c>
      <c r="G12" s="235"/>
    </row>
    <row r="13" spans="1:8" ht="46.55" customHeight="1" x14ac:dyDescent="0.25">
      <c r="A13" s="343">
        <v>4</v>
      </c>
      <c r="B13" s="340" t="s">
        <v>249</v>
      </c>
      <c r="C13" s="4" t="s">
        <v>6</v>
      </c>
      <c r="D13" s="236" t="s">
        <v>184</v>
      </c>
      <c r="E13" s="100"/>
      <c r="F13" s="100" t="s">
        <v>111</v>
      </c>
      <c r="G13" s="101"/>
    </row>
    <row r="14" spans="1:8" ht="42.8" customHeight="1" x14ac:dyDescent="0.25">
      <c r="A14" s="344"/>
      <c r="B14" s="341"/>
      <c r="C14" s="3" t="s">
        <v>7</v>
      </c>
      <c r="D14" s="25"/>
      <c r="E14" s="90"/>
      <c r="F14" s="90" t="s">
        <v>111</v>
      </c>
      <c r="G14" s="27"/>
    </row>
    <row r="15" spans="1:8" ht="41.3" customHeight="1" x14ac:dyDescent="0.25">
      <c r="A15" s="344"/>
      <c r="B15" s="341"/>
      <c r="C15" s="3" t="s">
        <v>28</v>
      </c>
      <c r="D15" s="25"/>
      <c r="E15" s="90"/>
      <c r="F15" s="90" t="s">
        <v>111</v>
      </c>
      <c r="G15" s="27"/>
    </row>
    <row r="16" spans="1:8" ht="38.25" customHeight="1" thickBot="1" x14ac:dyDescent="0.3">
      <c r="A16" s="345"/>
      <c r="B16" s="342"/>
      <c r="C16" s="7" t="s">
        <v>29</v>
      </c>
      <c r="D16" s="28"/>
      <c r="E16" s="91"/>
      <c r="F16" s="92" t="s">
        <v>112</v>
      </c>
      <c r="G16" s="102"/>
    </row>
  </sheetData>
  <mergeCells count="10">
    <mergeCell ref="B13:B16"/>
    <mergeCell ref="A13:A16"/>
    <mergeCell ref="G6:G9"/>
    <mergeCell ref="G2:G5"/>
    <mergeCell ref="B10:B12"/>
    <mergeCell ref="A10:A12"/>
    <mergeCell ref="A2:A5"/>
    <mergeCell ref="B2:B5"/>
    <mergeCell ref="A6:A9"/>
    <mergeCell ref="B6:B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tabSelected="1" topLeftCell="A23" zoomScale="130" zoomScaleNormal="130" workbookViewId="0">
      <selection activeCell="L39" sqref="L39"/>
    </sheetView>
  </sheetViews>
  <sheetFormatPr defaultRowHeight="14.3" x14ac:dyDescent="0.25"/>
  <cols>
    <col min="1" max="1" width="15.625" bestFit="1" customWidth="1"/>
    <col min="2" max="2" width="12.875" bestFit="1" customWidth="1"/>
    <col min="3" max="3" width="8.625" bestFit="1" customWidth="1"/>
    <col min="4" max="4" width="9" bestFit="1" customWidth="1"/>
    <col min="6" max="6" width="14.5" customWidth="1"/>
    <col min="7" max="7" width="15.375" bestFit="1" customWidth="1"/>
    <col min="8" max="8" width="12.5" bestFit="1" customWidth="1"/>
    <col min="9" max="9" width="9.5" bestFit="1" customWidth="1"/>
    <col min="10" max="10" width="11" style="75" bestFit="1" customWidth="1"/>
  </cols>
  <sheetData>
    <row r="1" spans="1:10" ht="19.05" x14ac:dyDescent="0.35">
      <c r="A1" s="362" t="s">
        <v>196</v>
      </c>
      <c r="B1" s="362"/>
      <c r="C1" s="362"/>
      <c r="D1" s="362"/>
      <c r="G1" s="362" t="s">
        <v>195</v>
      </c>
      <c r="H1" s="362"/>
      <c r="I1" s="362"/>
      <c r="J1" s="362"/>
    </row>
    <row r="2" spans="1:10" ht="14.95" thickBot="1" x14ac:dyDescent="0.3">
      <c r="B2" s="196">
        <v>2019</v>
      </c>
      <c r="H2" s="196">
        <v>2020</v>
      </c>
    </row>
    <row r="3" spans="1:10" x14ac:dyDescent="0.25">
      <c r="A3" s="104" t="s">
        <v>114</v>
      </c>
      <c r="B3" s="104" t="s">
        <v>115</v>
      </c>
      <c r="C3" s="104" t="s">
        <v>41</v>
      </c>
      <c r="D3" s="104" t="s">
        <v>42</v>
      </c>
      <c r="G3" s="177" t="s">
        <v>114</v>
      </c>
      <c r="H3" s="178" t="s">
        <v>115</v>
      </c>
      <c r="I3" s="178" t="s">
        <v>41</v>
      </c>
      <c r="J3" s="283" t="s">
        <v>42</v>
      </c>
    </row>
    <row r="4" spans="1:10" x14ac:dyDescent="0.25">
      <c r="A4" s="26" t="s">
        <v>116</v>
      </c>
      <c r="B4" s="30">
        <v>11148</v>
      </c>
      <c r="C4" s="105">
        <v>80000</v>
      </c>
      <c r="D4" s="106">
        <f>C4</f>
        <v>80000</v>
      </c>
      <c r="G4" s="37" t="s">
        <v>116</v>
      </c>
      <c r="H4" s="106">
        <v>11148</v>
      </c>
      <c r="I4" s="26">
        <v>80000</v>
      </c>
      <c r="J4" s="284">
        <v>80000</v>
      </c>
    </row>
    <row r="5" spans="1:10" x14ac:dyDescent="0.25">
      <c r="A5" s="26" t="s">
        <v>48</v>
      </c>
      <c r="B5" s="30">
        <v>11146</v>
      </c>
      <c r="C5" s="33">
        <v>0.02</v>
      </c>
      <c r="D5" s="26">
        <f>D4*2/100</f>
        <v>1600</v>
      </c>
      <c r="G5" s="37" t="s">
        <v>191</v>
      </c>
      <c r="H5" s="106">
        <v>111410</v>
      </c>
      <c r="I5" s="175">
        <v>0.02</v>
      </c>
      <c r="J5" s="284">
        <v>1600</v>
      </c>
    </row>
    <row r="6" spans="1:10" x14ac:dyDescent="0.25">
      <c r="A6" s="26" t="s">
        <v>49</v>
      </c>
      <c r="B6" s="30">
        <v>111410</v>
      </c>
      <c r="C6" s="33">
        <v>0.02</v>
      </c>
      <c r="D6" s="26">
        <f>(D4+D5)*2%</f>
        <v>1632</v>
      </c>
      <c r="G6" s="37" t="s">
        <v>48</v>
      </c>
      <c r="H6" s="106">
        <v>11411</v>
      </c>
      <c r="I6" s="175">
        <v>0.02</v>
      </c>
      <c r="J6" s="284">
        <f>(J4+J5)*2/100</f>
        <v>1632</v>
      </c>
    </row>
    <row r="7" spans="1:10" x14ac:dyDescent="0.25">
      <c r="A7" s="26" t="s">
        <v>50</v>
      </c>
      <c r="B7" s="30">
        <v>111411</v>
      </c>
      <c r="C7" s="33">
        <v>0.02</v>
      </c>
      <c r="D7" s="26">
        <f>(D4+D5+D6)*2%</f>
        <v>1664.64</v>
      </c>
      <c r="G7" s="37" t="s">
        <v>192</v>
      </c>
      <c r="H7" s="106">
        <v>11146</v>
      </c>
      <c r="I7" s="175">
        <v>0.02</v>
      </c>
      <c r="J7" s="284">
        <v>1665</v>
      </c>
    </row>
    <row r="8" spans="1:10" x14ac:dyDescent="0.25">
      <c r="A8" s="26" t="s">
        <v>52</v>
      </c>
      <c r="B8" s="30">
        <v>11135</v>
      </c>
      <c r="C8" s="34">
        <v>2.5000000000000001E-2</v>
      </c>
      <c r="D8" s="26">
        <f>(D4+D5+D6+D7)*2.5%</f>
        <v>2122.4160000000002</v>
      </c>
      <c r="G8" s="37" t="s">
        <v>193</v>
      </c>
      <c r="H8" s="106">
        <v>11143</v>
      </c>
      <c r="I8" s="175">
        <v>0.02</v>
      </c>
      <c r="J8" s="284">
        <f>(J4+J5+J6+J7)*2%</f>
        <v>1697.94</v>
      </c>
    </row>
    <row r="9" spans="1:10" x14ac:dyDescent="0.25">
      <c r="A9" s="26" t="s">
        <v>117</v>
      </c>
      <c r="B9" s="30" t="s">
        <v>54</v>
      </c>
      <c r="C9" s="107">
        <v>10000</v>
      </c>
      <c r="D9" s="106">
        <v>10000</v>
      </c>
      <c r="G9" s="37" t="s">
        <v>197</v>
      </c>
      <c r="H9" s="106">
        <v>11182</v>
      </c>
      <c r="I9" s="175">
        <v>0.05</v>
      </c>
      <c r="J9" s="284">
        <v>4330</v>
      </c>
    </row>
    <row r="10" spans="1:10" ht="16.3" x14ac:dyDescent="0.3">
      <c r="A10" s="363" t="s">
        <v>118</v>
      </c>
      <c r="B10" s="364"/>
      <c r="C10" s="26"/>
      <c r="D10" s="108">
        <f>SUM(D4:D9)</f>
        <v>97019.055999999997</v>
      </c>
      <c r="G10" s="37" t="s">
        <v>194</v>
      </c>
      <c r="H10" s="106">
        <v>11135</v>
      </c>
      <c r="I10" s="176">
        <v>2.5000000000000001E-2</v>
      </c>
      <c r="J10" s="284">
        <v>2274</v>
      </c>
    </row>
    <row r="11" spans="1:10" x14ac:dyDescent="0.25">
      <c r="G11" s="37" t="s">
        <v>53</v>
      </c>
      <c r="H11" s="106">
        <v>1151</v>
      </c>
      <c r="I11" s="26">
        <v>10000</v>
      </c>
      <c r="J11" s="284">
        <v>10000</v>
      </c>
    </row>
    <row r="12" spans="1:10" ht="14.95" thickBot="1" x14ac:dyDescent="0.3">
      <c r="G12" s="179" t="s">
        <v>42</v>
      </c>
      <c r="H12" s="180"/>
      <c r="I12" s="181"/>
      <c r="J12" s="285">
        <f>SUM(J4:J11)</f>
        <v>103198.94</v>
      </c>
    </row>
    <row r="13" spans="1:10" ht="14.95" thickBot="1" x14ac:dyDescent="0.3">
      <c r="A13" s="109" t="s">
        <v>190</v>
      </c>
      <c r="G13" s="173"/>
      <c r="H13" s="174"/>
      <c r="I13" s="174"/>
      <c r="J13" s="286"/>
    </row>
    <row r="14" spans="1:10" ht="14.95" thickBot="1" x14ac:dyDescent="0.3"/>
    <row r="15" spans="1:10" ht="19.05" x14ac:dyDescent="0.35">
      <c r="G15" s="365" t="s">
        <v>195</v>
      </c>
      <c r="H15" s="366"/>
      <c r="I15" s="366"/>
      <c r="J15" s="367"/>
    </row>
    <row r="16" spans="1:10" ht="20.399999999999999" thickBot="1" x14ac:dyDescent="0.4">
      <c r="G16" s="35"/>
      <c r="H16" s="237">
        <v>2021</v>
      </c>
      <c r="J16" s="287"/>
    </row>
    <row r="17" spans="7:10" x14ac:dyDescent="0.25">
      <c r="G17" s="177" t="s">
        <v>114</v>
      </c>
      <c r="H17" s="178" t="s">
        <v>115</v>
      </c>
      <c r="I17" s="178" t="s">
        <v>41</v>
      </c>
      <c r="J17" s="283" t="s">
        <v>42</v>
      </c>
    </row>
    <row r="18" spans="7:10" x14ac:dyDescent="0.25">
      <c r="G18" s="37" t="s">
        <v>116</v>
      </c>
      <c r="H18" s="106">
        <v>11148</v>
      </c>
      <c r="I18" s="26">
        <v>80000</v>
      </c>
      <c r="J18" s="284">
        <v>80000</v>
      </c>
    </row>
    <row r="19" spans="7:10" x14ac:dyDescent="0.25">
      <c r="G19" s="37" t="s">
        <v>191</v>
      </c>
      <c r="H19" s="106">
        <v>111410</v>
      </c>
      <c r="I19" s="175">
        <v>0.02</v>
      </c>
      <c r="J19" s="284">
        <v>1600</v>
      </c>
    </row>
    <row r="20" spans="7:10" x14ac:dyDescent="0.25">
      <c r="G20" s="37" t="s">
        <v>48</v>
      </c>
      <c r="H20" s="106">
        <v>11411</v>
      </c>
      <c r="I20" s="175">
        <v>0.02</v>
      </c>
      <c r="J20" s="284">
        <f>(J18+J19)*2/100</f>
        <v>1632</v>
      </c>
    </row>
    <row r="21" spans="7:10" x14ac:dyDescent="0.25">
      <c r="G21" s="37" t="s">
        <v>192</v>
      </c>
      <c r="H21" s="106">
        <v>11146</v>
      </c>
      <c r="I21" s="175">
        <v>0.02</v>
      </c>
      <c r="J21" s="284">
        <v>1665</v>
      </c>
    </row>
    <row r="22" spans="7:10" x14ac:dyDescent="0.25">
      <c r="G22" s="37" t="s">
        <v>256</v>
      </c>
      <c r="H22" s="106">
        <v>11143</v>
      </c>
      <c r="I22" s="175">
        <v>0.05</v>
      </c>
      <c r="J22" s="284">
        <f>(J18+J19+J20+J21)*5%</f>
        <v>4244.8500000000004</v>
      </c>
    </row>
    <row r="23" spans="7:10" x14ac:dyDescent="0.25">
      <c r="G23" s="37" t="s">
        <v>197</v>
      </c>
      <c r="H23" s="106">
        <v>11182</v>
      </c>
      <c r="I23" s="175">
        <v>0.05</v>
      </c>
      <c r="J23" s="284">
        <v>4330</v>
      </c>
    </row>
    <row r="24" spans="7:10" x14ac:dyDescent="0.25">
      <c r="G24" s="37" t="s">
        <v>194</v>
      </c>
      <c r="H24" s="106">
        <v>11135</v>
      </c>
      <c r="I24" s="176">
        <v>2.5000000000000001E-2</v>
      </c>
      <c r="J24" s="284">
        <v>2274</v>
      </c>
    </row>
    <row r="25" spans="7:10" x14ac:dyDescent="0.25">
      <c r="G25" s="37" t="s">
        <v>53</v>
      </c>
      <c r="H25" s="106">
        <v>1151</v>
      </c>
      <c r="I25" s="26">
        <v>10000</v>
      </c>
      <c r="J25" s="284">
        <v>10000</v>
      </c>
    </row>
    <row r="26" spans="7:10" ht="14.95" thickBot="1" x14ac:dyDescent="0.3">
      <c r="G26" s="179" t="s">
        <v>42</v>
      </c>
      <c r="H26" s="180"/>
      <c r="I26" s="181"/>
      <c r="J26" s="285">
        <f>SUM(J18:J25)</f>
        <v>105745.85</v>
      </c>
    </row>
    <row r="27" spans="7:10" ht="14.95" thickBot="1" x14ac:dyDescent="0.3">
      <c r="G27" s="173"/>
      <c r="H27" s="174"/>
      <c r="I27" s="174"/>
      <c r="J27" s="286"/>
    </row>
    <row r="28" spans="7:10" ht="14.95" thickBot="1" x14ac:dyDescent="0.3"/>
    <row r="29" spans="7:10" ht="19.05" x14ac:dyDescent="0.35">
      <c r="G29" s="365" t="s">
        <v>195</v>
      </c>
      <c r="H29" s="366"/>
      <c r="I29" s="366"/>
      <c r="J29" s="367"/>
    </row>
    <row r="30" spans="7:10" ht="20.399999999999999" thickBot="1" x14ac:dyDescent="0.4">
      <c r="G30" s="35"/>
      <c r="H30" s="237">
        <v>2022</v>
      </c>
      <c r="I30" t="s">
        <v>289</v>
      </c>
      <c r="J30" s="287"/>
    </row>
    <row r="31" spans="7:10" x14ac:dyDescent="0.25">
      <c r="G31" s="177" t="s">
        <v>114</v>
      </c>
      <c r="H31" s="178" t="s">
        <v>115</v>
      </c>
      <c r="I31" s="178" t="s">
        <v>41</v>
      </c>
      <c r="J31" s="283" t="s">
        <v>42</v>
      </c>
    </row>
    <row r="32" spans="7:10" x14ac:dyDescent="0.25">
      <c r="G32" s="37" t="s">
        <v>116</v>
      </c>
      <c r="H32" s="106" t="s">
        <v>319</v>
      </c>
      <c r="I32" s="26">
        <v>120000</v>
      </c>
      <c r="J32" s="284">
        <v>120000</v>
      </c>
    </row>
    <row r="33" spans="7:10" x14ac:dyDescent="0.25">
      <c r="G33" s="37" t="s">
        <v>191</v>
      </c>
      <c r="H33" s="106" t="s">
        <v>318</v>
      </c>
      <c r="I33" s="175">
        <v>0.02</v>
      </c>
      <c r="J33" s="284">
        <f>J32*2%</f>
        <v>2400</v>
      </c>
    </row>
    <row r="34" spans="7:10" x14ac:dyDescent="0.25">
      <c r="G34" s="37" t="s">
        <v>48</v>
      </c>
      <c r="H34" s="106" t="s">
        <v>320</v>
      </c>
      <c r="I34" s="175">
        <v>0.02</v>
      </c>
      <c r="J34" s="284">
        <f>(J32+J33)*2%</f>
        <v>2448</v>
      </c>
    </row>
    <row r="35" spans="7:10" x14ac:dyDescent="0.25">
      <c r="G35" s="37" t="s">
        <v>192</v>
      </c>
      <c r="H35" s="106" t="s">
        <v>321</v>
      </c>
      <c r="I35" s="175">
        <v>0.02</v>
      </c>
      <c r="J35" s="284">
        <f>(J32+J33+J34)*2%</f>
        <v>2496.96</v>
      </c>
    </row>
    <row r="36" spans="7:10" x14ac:dyDescent="0.25">
      <c r="G36" s="37" t="s">
        <v>256</v>
      </c>
      <c r="H36" s="106" t="s">
        <v>323</v>
      </c>
      <c r="I36" s="175">
        <v>0.05</v>
      </c>
      <c r="J36" s="284">
        <f>(J32+J33+J34+J35)*5%</f>
        <v>6367.2480000000005</v>
      </c>
    </row>
    <row r="37" spans="7:10" x14ac:dyDescent="0.25">
      <c r="G37" s="37" t="s">
        <v>197</v>
      </c>
      <c r="H37" s="106" t="s">
        <v>322</v>
      </c>
      <c r="I37" s="175">
        <v>0.05</v>
      </c>
      <c r="J37" s="284">
        <f>(J32+J33+J34+J35+J36)*5%</f>
        <v>6685.6104000000014</v>
      </c>
    </row>
    <row r="38" spans="7:10" x14ac:dyDescent="0.25">
      <c r="G38" s="37" t="s">
        <v>194</v>
      </c>
      <c r="H38" s="106" t="s">
        <v>324</v>
      </c>
      <c r="I38" s="176">
        <v>2.5000000000000001E-2</v>
      </c>
      <c r="J38" s="284">
        <f>(J32+J33+J34+J35+J36+J37)*2.5%</f>
        <v>3509.9454600000008</v>
      </c>
    </row>
    <row r="39" spans="7:10" x14ac:dyDescent="0.25">
      <c r="G39" s="37" t="s">
        <v>53</v>
      </c>
      <c r="H39" s="106" t="s">
        <v>325</v>
      </c>
      <c r="I39" s="26">
        <v>15000</v>
      </c>
      <c r="J39" s="284">
        <v>15000</v>
      </c>
    </row>
    <row r="40" spans="7:10" ht="14.95" thickBot="1" x14ac:dyDescent="0.3">
      <c r="G40" s="179" t="s">
        <v>42</v>
      </c>
      <c r="H40" s="180"/>
      <c r="I40" s="181"/>
      <c r="J40" s="285">
        <f>SUM(J32:J39)</f>
        <v>158907.76386000001</v>
      </c>
    </row>
    <row r="41" spans="7:10" ht="14.95" thickBot="1" x14ac:dyDescent="0.3">
      <c r="G41" s="173"/>
      <c r="H41" s="174"/>
      <c r="I41" s="174"/>
      <c r="J41" s="286"/>
    </row>
  </sheetData>
  <mergeCells count="5">
    <mergeCell ref="A1:D1"/>
    <mergeCell ref="A10:B10"/>
    <mergeCell ref="G1:J1"/>
    <mergeCell ref="G15:J15"/>
    <mergeCell ref="G29:J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4"/>
  <sheetViews>
    <sheetView topLeftCell="A20" zoomScaleNormal="100" workbookViewId="0">
      <selection activeCell="D38" sqref="D38"/>
    </sheetView>
  </sheetViews>
  <sheetFormatPr defaultRowHeight="14.3" x14ac:dyDescent="0.25"/>
  <cols>
    <col min="1" max="1" width="25.625" customWidth="1"/>
    <col min="2" max="2" width="17.5" bestFit="1" customWidth="1"/>
    <col min="3" max="3" width="22.125" bestFit="1" customWidth="1"/>
    <col min="4" max="4" width="24" style="269" customWidth="1"/>
    <col min="5" max="5" width="17.375" bestFit="1" customWidth="1"/>
    <col min="6" max="6" width="17.5" bestFit="1" customWidth="1"/>
    <col min="7" max="7" width="8.125" bestFit="1" customWidth="1"/>
    <col min="8" max="8" width="8" bestFit="1" customWidth="1"/>
    <col min="9" max="9" width="26.625" customWidth="1"/>
  </cols>
  <sheetData>
    <row r="1" spans="1:5" ht="14.95" customHeight="1" x14ac:dyDescent="0.25">
      <c r="A1" s="372" t="s">
        <v>86</v>
      </c>
      <c r="B1" s="373"/>
      <c r="C1" s="373"/>
      <c r="D1" s="373"/>
      <c r="E1" s="374"/>
    </row>
    <row r="2" spans="1:5" ht="15.8" customHeight="1" thickBot="1" x14ac:dyDescent="0.3">
      <c r="A2" s="375"/>
      <c r="B2" s="376"/>
      <c r="C2" s="376"/>
      <c r="D2" s="376"/>
      <c r="E2" s="377"/>
    </row>
    <row r="3" spans="1:5" ht="14.95" thickBot="1" x14ac:dyDescent="0.3">
      <c r="A3" s="51" t="s">
        <v>57</v>
      </c>
      <c r="B3" s="52" t="s">
        <v>40</v>
      </c>
      <c r="C3" s="53" t="s">
        <v>58</v>
      </c>
      <c r="D3" s="263" t="s">
        <v>68</v>
      </c>
      <c r="E3" s="54" t="s">
        <v>59</v>
      </c>
    </row>
    <row r="4" spans="1:5" ht="14.95" customHeight="1" x14ac:dyDescent="0.25">
      <c r="A4" s="48" t="s">
        <v>56</v>
      </c>
      <c r="B4" s="49">
        <v>11122</v>
      </c>
      <c r="C4" s="50">
        <v>2000</v>
      </c>
      <c r="D4" s="264" t="s">
        <v>67</v>
      </c>
      <c r="E4" s="386" t="s">
        <v>69</v>
      </c>
    </row>
    <row r="5" spans="1:5" x14ac:dyDescent="0.25">
      <c r="A5" s="43" t="s">
        <v>43</v>
      </c>
      <c r="B5" s="44">
        <v>11121</v>
      </c>
      <c r="C5" s="45">
        <v>200</v>
      </c>
      <c r="D5" s="265" t="s">
        <v>67</v>
      </c>
      <c r="E5" s="386"/>
    </row>
    <row r="6" spans="1:5" x14ac:dyDescent="0.25">
      <c r="A6" s="43" t="s">
        <v>197</v>
      </c>
      <c r="B6" s="44">
        <v>11182</v>
      </c>
      <c r="C6" s="182">
        <v>0.05</v>
      </c>
      <c r="D6" s="266" t="s">
        <v>201</v>
      </c>
      <c r="E6" s="386"/>
    </row>
    <row r="7" spans="1:5" x14ac:dyDescent="0.25">
      <c r="A7" s="43" t="s">
        <v>198</v>
      </c>
      <c r="B7" s="44">
        <v>11143</v>
      </c>
      <c r="C7" s="182">
        <v>0.05</v>
      </c>
      <c r="D7" s="266" t="s">
        <v>60</v>
      </c>
      <c r="E7" s="386"/>
    </row>
    <row r="8" spans="1:5" x14ac:dyDescent="0.25">
      <c r="A8" s="38" t="s">
        <v>44</v>
      </c>
      <c r="B8" s="31">
        <v>11123</v>
      </c>
      <c r="C8" s="31">
        <v>100000</v>
      </c>
      <c r="D8" s="378" t="s">
        <v>61</v>
      </c>
      <c r="E8" s="386"/>
    </row>
    <row r="9" spans="1:5" x14ac:dyDescent="0.25">
      <c r="A9" s="38" t="s">
        <v>45</v>
      </c>
      <c r="B9" s="31">
        <v>1161</v>
      </c>
      <c r="C9" s="31">
        <v>20000</v>
      </c>
      <c r="D9" s="379"/>
      <c r="E9" s="386"/>
    </row>
    <row r="10" spans="1:5" ht="42.8" x14ac:dyDescent="0.25">
      <c r="A10" s="38" t="s">
        <v>46</v>
      </c>
      <c r="B10" s="31">
        <v>1132</v>
      </c>
      <c r="C10" s="32" t="s">
        <v>164</v>
      </c>
      <c r="D10" s="267" t="s">
        <v>165</v>
      </c>
      <c r="E10" s="386"/>
    </row>
    <row r="11" spans="1:5" ht="28.55" x14ac:dyDescent="0.25">
      <c r="A11" s="38" t="s">
        <v>47</v>
      </c>
      <c r="B11" s="31">
        <v>11144</v>
      </c>
      <c r="C11" s="31">
        <v>200000</v>
      </c>
      <c r="D11" s="267" t="s">
        <v>61</v>
      </c>
      <c r="E11" s="386"/>
    </row>
    <row r="12" spans="1:5" x14ac:dyDescent="0.25">
      <c r="A12" s="37" t="s">
        <v>48</v>
      </c>
      <c r="B12" s="30">
        <v>11146</v>
      </c>
      <c r="C12" s="33">
        <v>0.02</v>
      </c>
      <c r="D12" s="266" t="s">
        <v>60</v>
      </c>
      <c r="E12" s="386"/>
    </row>
    <row r="13" spans="1:5" x14ac:dyDescent="0.25">
      <c r="A13" s="37" t="s">
        <v>49</v>
      </c>
      <c r="B13" s="30">
        <v>111410</v>
      </c>
      <c r="C13" s="33">
        <v>0.02</v>
      </c>
      <c r="D13" s="266" t="s">
        <v>62</v>
      </c>
      <c r="E13" s="386"/>
    </row>
    <row r="14" spans="1:5" x14ac:dyDescent="0.25">
      <c r="A14" s="37" t="s">
        <v>50</v>
      </c>
      <c r="B14" s="30">
        <v>111411</v>
      </c>
      <c r="C14" s="33">
        <v>0.02</v>
      </c>
      <c r="D14" s="266" t="s">
        <v>65</v>
      </c>
      <c r="E14" s="386"/>
    </row>
    <row r="15" spans="1:5" x14ac:dyDescent="0.25">
      <c r="A15" s="37" t="s">
        <v>51</v>
      </c>
      <c r="B15" s="30">
        <v>111412</v>
      </c>
      <c r="C15" s="33">
        <v>0.15</v>
      </c>
      <c r="D15" s="266" t="s">
        <v>63</v>
      </c>
      <c r="E15" s="386"/>
    </row>
    <row r="16" spans="1:5" x14ac:dyDescent="0.25">
      <c r="A16" s="37" t="s">
        <v>52</v>
      </c>
      <c r="B16" s="30">
        <v>11135</v>
      </c>
      <c r="C16" s="34">
        <v>2.5000000000000001E-2</v>
      </c>
      <c r="D16" s="266" t="s">
        <v>64</v>
      </c>
      <c r="E16" s="386"/>
    </row>
    <row r="17" spans="1:5" ht="14.95" customHeight="1" thickBot="1" x14ac:dyDescent="0.3">
      <c r="A17" s="46" t="s">
        <v>53</v>
      </c>
      <c r="B17" s="47" t="s">
        <v>54</v>
      </c>
      <c r="C17" s="47">
        <v>10000</v>
      </c>
      <c r="D17" s="268" t="s">
        <v>61</v>
      </c>
      <c r="E17" s="387"/>
    </row>
    <row r="18" spans="1:5" ht="14.95" thickBot="1" x14ac:dyDescent="0.3"/>
    <row r="19" spans="1:5" x14ac:dyDescent="0.25">
      <c r="A19" s="380" t="s">
        <v>185</v>
      </c>
      <c r="B19" s="381"/>
      <c r="C19" s="381"/>
      <c r="D19" s="381"/>
      <c r="E19" s="382"/>
    </row>
    <row r="20" spans="1:5" ht="14.95" thickBot="1" x14ac:dyDescent="0.3">
      <c r="A20" s="383"/>
      <c r="B20" s="384"/>
      <c r="C20" s="384"/>
      <c r="D20" s="384"/>
      <c r="E20" s="385"/>
    </row>
    <row r="21" spans="1:5" ht="16.3" x14ac:dyDescent="0.3">
      <c r="A21" s="37"/>
      <c r="B21" s="30"/>
      <c r="C21" s="192" t="s">
        <v>163</v>
      </c>
      <c r="D21" s="270">
        <v>432</v>
      </c>
      <c r="E21" s="258" t="s">
        <v>276</v>
      </c>
    </row>
    <row r="22" spans="1:5" x14ac:dyDescent="0.25">
      <c r="A22" s="37"/>
      <c r="B22" s="30" t="s">
        <v>40</v>
      </c>
      <c r="C22" s="26" t="s">
        <v>41</v>
      </c>
      <c r="D22" s="277" t="s">
        <v>42</v>
      </c>
      <c r="E22" s="259">
        <v>0</v>
      </c>
    </row>
    <row r="23" spans="1:5" ht="30.6" x14ac:dyDescent="0.25">
      <c r="A23" s="43" t="s">
        <v>66</v>
      </c>
      <c r="B23" s="44">
        <v>11122</v>
      </c>
      <c r="C23" s="45">
        <v>2000</v>
      </c>
      <c r="D23" s="293">
        <f>(C23*D21)*E24%</f>
        <v>864000</v>
      </c>
      <c r="E23" s="260" t="s">
        <v>277</v>
      </c>
    </row>
    <row r="24" spans="1:5" ht="14.95" thickBot="1" x14ac:dyDescent="0.3">
      <c r="A24" s="43" t="s">
        <v>43</v>
      </c>
      <c r="B24" s="44">
        <v>11121</v>
      </c>
      <c r="C24" s="45">
        <v>200</v>
      </c>
      <c r="D24" s="293">
        <f>C24*D21</f>
        <v>86400</v>
      </c>
      <c r="E24" s="261">
        <f>100-E22</f>
        <v>100</v>
      </c>
    </row>
    <row r="25" spans="1:5" x14ac:dyDescent="0.25">
      <c r="A25" s="43" t="s">
        <v>197</v>
      </c>
      <c r="B25" s="44">
        <v>11182</v>
      </c>
      <c r="C25" s="182">
        <v>0.05</v>
      </c>
      <c r="D25" s="294">
        <f>(D23+D24)*5%</f>
        <v>47520</v>
      </c>
      <c r="E25" s="161"/>
    </row>
    <row r="26" spans="1:5" x14ac:dyDescent="0.25">
      <c r="A26" s="43" t="s">
        <v>198</v>
      </c>
      <c r="B26" s="44">
        <v>11143</v>
      </c>
      <c r="C26" s="182">
        <v>0.05</v>
      </c>
      <c r="D26" s="294">
        <f>(D23+D24+D25)*5/100</f>
        <v>49896</v>
      </c>
      <c r="E26" s="27"/>
    </row>
    <row r="27" spans="1:5" x14ac:dyDescent="0.25">
      <c r="A27" s="38" t="s">
        <v>44</v>
      </c>
      <c r="B27" s="31">
        <v>11123</v>
      </c>
      <c r="C27" s="31">
        <v>200000</v>
      </c>
      <c r="D27" s="295">
        <f>C27</f>
        <v>200000</v>
      </c>
      <c r="E27" s="27"/>
    </row>
    <row r="28" spans="1:5" x14ac:dyDescent="0.25">
      <c r="A28" s="38" t="s">
        <v>45</v>
      </c>
      <c r="B28" s="31">
        <v>1161</v>
      </c>
      <c r="C28" s="31">
        <v>20000</v>
      </c>
      <c r="D28" s="295">
        <f>C28</f>
        <v>20000</v>
      </c>
      <c r="E28" s="27"/>
    </row>
    <row r="29" spans="1:5" x14ac:dyDescent="0.25">
      <c r="A29" s="38" t="s">
        <v>46</v>
      </c>
      <c r="B29" s="31">
        <v>1132</v>
      </c>
      <c r="C29" s="32" t="str">
        <f>IF(D21&gt;432, B45, IF(D21&gt;215, B44, IF(D21&gt;143,B43, IF(D21&gt;100,B42, B41))))</f>
        <v>Range-4</v>
      </c>
      <c r="D29" s="295">
        <f>IF(D21&gt;432,C45, IF(D21&gt;215, C44, IF(D21&gt;143,C43, IF(D21&gt;100,C42, C41))))</f>
        <v>35000</v>
      </c>
      <c r="E29" s="27"/>
    </row>
    <row r="30" spans="1:5" x14ac:dyDescent="0.25">
      <c r="A30" s="38" t="s">
        <v>47</v>
      </c>
      <c r="B30" s="31">
        <v>11144</v>
      </c>
      <c r="C30" s="31">
        <v>200000</v>
      </c>
      <c r="D30" s="295">
        <f>C30</f>
        <v>200000</v>
      </c>
      <c r="E30" s="27"/>
    </row>
    <row r="31" spans="1:5" x14ac:dyDescent="0.25">
      <c r="A31" s="37" t="s">
        <v>48</v>
      </c>
      <c r="B31" s="30">
        <v>11146</v>
      </c>
      <c r="C31" s="33">
        <v>0.02</v>
      </c>
      <c r="D31" s="73">
        <f>(D23+D24+D25+D26+D27+D28+D29+D30)*2%</f>
        <v>30056.32</v>
      </c>
      <c r="E31" s="27"/>
    </row>
    <row r="32" spans="1:5" x14ac:dyDescent="0.25">
      <c r="A32" s="37" t="s">
        <v>49</v>
      </c>
      <c r="B32" s="30">
        <v>111410</v>
      </c>
      <c r="C32" s="33">
        <v>0.02</v>
      </c>
      <c r="D32" s="73">
        <f>(D23+D24+D25+D26+D27+D28+D29+D30+D31)*2%</f>
        <v>30657.446400000001</v>
      </c>
      <c r="E32" s="27"/>
    </row>
    <row r="33" spans="1:11" x14ac:dyDescent="0.25">
      <c r="A33" s="37" t="s">
        <v>50</v>
      </c>
      <c r="B33" s="30">
        <v>111411</v>
      </c>
      <c r="C33" s="33">
        <v>0.02</v>
      </c>
      <c r="D33" s="73">
        <f>(D23+D24+D25+D26+D27+D28+D29+D30+D31+D32)*2%</f>
        <v>31270.595328000003</v>
      </c>
      <c r="E33" s="27"/>
    </row>
    <row r="34" spans="1:11" x14ac:dyDescent="0.25">
      <c r="A34" s="37" t="s">
        <v>51</v>
      </c>
      <c r="B34" s="30">
        <v>111412</v>
      </c>
      <c r="C34" s="33">
        <v>0.15</v>
      </c>
      <c r="D34" s="73">
        <f>(D23+D24+D25+D26+D27+D28+D29+D30+D31+D32+D33)*15%</f>
        <v>239220.0542592</v>
      </c>
      <c r="E34" s="27"/>
      <c r="F34" s="75"/>
    </row>
    <row r="35" spans="1:11" x14ac:dyDescent="0.25">
      <c r="A35" s="37" t="s">
        <v>52</v>
      </c>
      <c r="B35" s="30">
        <v>11135</v>
      </c>
      <c r="C35" s="34">
        <v>2.5000000000000001E-2</v>
      </c>
      <c r="D35" s="73">
        <f>(D23+D24+D25+D26+D27+D28+D29+D30+D31+D32+D33+D34)*2.5%</f>
        <v>45850.510399680003</v>
      </c>
      <c r="E35" s="27"/>
    </row>
    <row r="36" spans="1:11" x14ac:dyDescent="0.25">
      <c r="A36" s="38" t="s">
        <v>53</v>
      </c>
      <c r="B36" s="31" t="s">
        <v>54</v>
      </c>
      <c r="C36" s="31">
        <v>15000</v>
      </c>
      <c r="D36" s="296">
        <v>15000</v>
      </c>
      <c r="E36" s="193"/>
    </row>
    <row r="37" spans="1:11" ht="14.95" thickBot="1" x14ac:dyDescent="0.3">
      <c r="A37" s="39"/>
      <c r="B37" s="371" t="s">
        <v>87</v>
      </c>
      <c r="C37" s="371"/>
      <c r="D37" s="297">
        <f>SUM(D23:D36)</f>
        <v>1894870.9263868802</v>
      </c>
      <c r="E37" s="194"/>
    </row>
    <row r="38" spans="1:11" ht="14.95" thickBot="1" x14ac:dyDescent="0.3"/>
    <row r="39" spans="1:11" ht="18.7" customHeight="1" thickBot="1" x14ac:dyDescent="0.3">
      <c r="A39" s="368" t="s">
        <v>174</v>
      </c>
      <c r="B39" s="369"/>
      <c r="C39" s="370"/>
    </row>
    <row r="40" spans="1:11" ht="14.95" thickBot="1" x14ac:dyDescent="0.3">
      <c r="A40" s="159" t="s">
        <v>166</v>
      </c>
      <c r="B40" s="160" t="s">
        <v>167</v>
      </c>
      <c r="C40" s="161" t="s">
        <v>173</v>
      </c>
      <c r="I40" s="368"/>
      <c r="J40" s="369"/>
      <c r="K40" s="370"/>
    </row>
    <row r="41" spans="1:11" x14ac:dyDescent="0.25">
      <c r="A41" s="37" t="s">
        <v>168</v>
      </c>
      <c r="B41" s="26" t="s">
        <v>169</v>
      </c>
      <c r="C41" s="27">
        <v>15000</v>
      </c>
      <c r="D41" s="289"/>
      <c r="I41" s="159"/>
      <c r="J41" s="160"/>
      <c r="K41" s="161"/>
    </row>
    <row r="42" spans="1:11" x14ac:dyDescent="0.25">
      <c r="A42" s="37" t="s">
        <v>188</v>
      </c>
      <c r="B42" s="26" t="s">
        <v>187</v>
      </c>
      <c r="C42" s="27">
        <v>20000</v>
      </c>
      <c r="D42" s="289"/>
      <c r="I42" s="37"/>
      <c r="J42" s="26"/>
      <c r="K42" s="27"/>
    </row>
    <row r="43" spans="1:11" x14ac:dyDescent="0.25">
      <c r="A43" s="37" t="s">
        <v>189</v>
      </c>
      <c r="B43" s="26" t="s">
        <v>170</v>
      </c>
      <c r="C43" s="27">
        <v>25000</v>
      </c>
      <c r="D43" s="289"/>
      <c r="I43" s="37"/>
      <c r="J43" s="26"/>
      <c r="K43" s="27"/>
    </row>
    <row r="44" spans="1:11" ht="14.95" thickBot="1" x14ac:dyDescent="0.3">
      <c r="A44" s="288" t="s">
        <v>290</v>
      </c>
      <c r="B44" s="151" t="s">
        <v>171</v>
      </c>
      <c r="C44" s="102">
        <v>35000</v>
      </c>
      <c r="D44" s="290"/>
      <c r="I44" s="37"/>
      <c r="J44" s="26"/>
      <c r="K44" s="27"/>
    </row>
    <row r="45" spans="1:11" ht="14.95" thickBot="1" x14ac:dyDescent="0.3">
      <c r="A45" s="150" t="s">
        <v>291</v>
      </c>
      <c r="B45" s="151" t="s">
        <v>172</v>
      </c>
      <c r="C45" s="102">
        <v>45000</v>
      </c>
      <c r="D45" s="290"/>
      <c r="I45" s="150"/>
      <c r="J45" s="151"/>
      <c r="K45" s="102"/>
    </row>
    <row r="46" spans="1:11" ht="14.95" thickBot="1" x14ac:dyDescent="0.3">
      <c r="I46" s="150"/>
      <c r="J46" s="151"/>
      <c r="K46" s="102"/>
    </row>
    <row r="48" spans="1:11" ht="16.3" x14ac:dyDescent="0.3">
      <c r="A48" s="35"/>
      <c r="B48" s="24"/>
      <c r="C48" s="158"/>
      <c r="D48" s="274"/>
    </row>
    <row r="49" spans="1:4" x14ac:dyDescent="0.25">
      <c r="A49" s="37"/>
      <c r="B49" s="30"/>
      <c r="C49" s="26"/>
      <c r="D49" s="273"/>
    </row>
    <row r="50" spans="1:4" x14ac:dyDescent="0.25">
      <c r="A50" s="43"/>
      <c r="B50" s="44"/>
      <c r="C50" s="45"/>
      <c r="D50" s="271"/>
    </row>
    <row r="51" spans="1:4" x14ac:dyDescent="0.25">
      <c r="A51" s="43"/>
      <c r="B51" s="44"/>
      <c r="C51" s="45"/>
      <c r="D51" s="271"/>
    </row>
    <row r="52" spans="1:4" x14ac:dyDescent="0.25">
      <c r="A52" s="43"/>
      <c r="B52" s="44"/>
      <c r="C52" s="182"/>
      <c r="D52" s="271"/>
    </row>
    <row r="53" spans="1:4" x14ac:dyDescent="0.25">
      <c r="A53" s="43"/>
      <c r="B53" s="44"/>
      <c r="C53" s="182"/>
      <c r="D53" s="271"/>
    </row>
    <row r="54" spans="1:4" x14ac:dyDescent="0.25">
      <c r="A54" s="38"/>
      <c r="B54" s="31"/>
      <c r="C54" s="31"/>
      <c r="D54" s="272"/>
    </row>
    <row r="55" spans="1:4" x14ac:dyDescent="0.25">
      <c r="A55" s="38"/>
      <c r="B55" s="31"/>
      <c r="C55" s="31"/>
      <c r="D55" s="272"/>
    </row>
    <row r="56" spans="1:4" x14ac:dyDescent="0.25">
      <c r="A56" s="38"/>
      <c r="B56" s="31"/>
      <c r="C56" s="32"/>
      <c r="D56" s="272"/>
    </row>
    <row r="57" spans="1:4" x14ac:dyDescent="0.25">
      <c r="A57" s="38"/>
      <c r="B57" s="31"/>
      <c r="C57" s="31"/>
      <c r="D57" s="272"/>
    </row>
    <row r="58" spans="1:4" x14ac:dyDescent="0.25">
      <c r="A58" s="37"/>
      <c r="B58" s="30"/>
      <c r="C58" s="33"/>
      <c r="D58" s="275"/>
    </row>
    <row r="59" spans="1:4" x14ac:dyDescent="0.25">
      <c r="A59" s="37"/>
      <c r="B59" s="30"/>
      <c r="C59" s="33"/>
      <c r="D59" s="273"/>
    </row>
    <row r="60" spans="1:4" x14ac:dyDescent="0.25">
      <c r="A60" s="37"/>
      <c r="B60" s="30"/>
      <c r="C60" s="33"/>
      <c r="D60" s="275"/>
    </row>
    <row r="61" spans="1:4" x14ac:dyDescent="0.25">
      <c r="A61" s="37"/>
      <c r="B61" s="30"/>
      <c r="C61" s="33"/>
      <c r="D61" s="273"/>
    </row>
    <row r="62" spans="1:4" x14ac:dyDescent="0.25">
      <c r="A62" s="37"/>
      <c r="B62" s="30"/>
      <c r="C62" s="34"/>
      <c r="D62" s="273"/>
    </row>
    <row r="63" spans="1:4" x14ac:dyDescent="0.25">
      <c r="A63" s="38"/>
      <c r="B63" s="31"/>
      <c r="C63" s="31"/>
      <c r="D63" s="276"/>
    </row>
    <row r="64" spans="1:4" ht="14.95" thickBot="1" x14ac:dyDescent="0.3">
      <c r="A64" s="39"/>
      <c r="B64" s="371"/>
      <c r="C64" s="371"/>
      <c r="D64" s="195"/>
    </row>
  </sheetData>
  <mergeCells count="8">
    <mergeCell ref="I40:K40"/>
    <mergeCell ref="B37:C37"/>
    <mergeCell ref="A1:E2"/>
    <mergeCell ref="D8:D9"/>
    <mergeCell ref="B64:C64"/>
    <mergeCell ref="A39:C39"/>
    <mergeCell ref="A19:E20"/>
    <mergeCell ref="E4:E17"/>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7C17-DBB0-4AD9-BC6D-2D111F5A7515}">
  <dimension ref="B3:P17"/>
  <sheetViews>
    <sheetView workbookViewId="0">
      <selection activeCell="F20" sqref="F20"/>
    </sheetView>
  </sheetViews>
  <sheetFormatPr defaultRowHeight="14.3" x14ac:dyDescent="0.25"/>
  <cols>
    <col min="2" max="2" width="12" bestFit="1" customWidth="1"/>
    <col min="3" max="3" width="16.125" bestFit="1" customWidth="1"/>
    <col min="4" max="4" width="11.125" bestFit="1" customWidth="1"/>
    <col min="5" max="5" width="9.125" bestFit="1" customWidth="1"/>
    <col min="6" max="6" width="25.5" bestFit="1" customWidth="1"/>
    <col min="7" max="7" width="13.375" bestFit="1" customWidth="1"/>
    <col min="11" max="11" width="9.125" bestFit="1" customWidth="1"/>
    <col min="12" max="12" width="25.5" bestFit="1" customWidth="1"/>
    <col min="13" max="13" width="13.375" bestFit="1" customWidth="1"/>
  </cols>
  <sheetData>
    <row r="3" spans="2:16" ht="14.95" thickBot="1" x14ac:dyDescent="0.3"/>
    <row r="4" spans="2:16" ht="17" thickBot="1" x14ac:dyDescent="0.35">
      <c r="B4" s="388" t="s">
        <v>279</v>
      </c>
      <c r="C4" s="389"/>
      <c r="D4" s="390"/>
      <c r="E4" s="243" t="s">
        <v>260</v>
      </c>
      <c r="F4" s="244" t="s">
        <v>261</v>
      </c>
      <c r="G4" s="245" t="s">
        <v>74</v>
      </c>
      <c r="K4" s="243" t="s">
        <v>260</v>
      </c>
      <c r="L4" s="244" t="s">
        <v>261</v>
      </c>
      <c r="M4" s="245" t="s">
        <v>74</v>
      </c>
      <c r="O4">
        <f>432*400</f>
        <v>172800</v>
      </c>
      <c r="P4" s="282">
        <f>108*100</f>
        <v>10800</v>
      </c>
    </row>
    <row r="5" spans="2:16" ht="14.95" thickBot="1" x14ac:dyDescent="0.3">
      <c r="B5" s="240" t="s">
        <v>258</v>
      </c>
      <c r="C5" s="241" t="s">
        <v>262</v>
      </c>
      <c r="D5" s="242" t="s">
        <v>259</v>
      </c>
      <c r="E5" s="246">
        <v>11121</v>
      </c>
      <c r="F5" s="160" t="s">
        <v>263</v>
      </c>
      <c r="G5" s="161">
        <f>D6*B6*100</f>
        <v>86400</v>
      </c>
      <c r="K5" s="246">
        <v>11121</v>
      </c>
      <c r="L5" s="160" t="s">
        <v>263</v>
      </c>
      <c r="M5" s="161">
        <f>P8</f>
        <v>183600</v>
      </c>
    </row>
    <row r="6" spans="2:16" ht="14.95" thickBot="1" x14ac:dyDescent="0.3">
      <c r="B6" s="150">
        <v>2</v>
      </c>
      <c r="C6" s="174">
        <v>8400</v>
      </c>
      <c r="D6" s="102">
        <v>432</v>
      </c>
      <c r="E6" s="247">
        <v>111412</v>
      </c>
      <c r="F6" s="26" t="s">
        <v>264</v>
      </c>
      <c r="G6" s="27">
        <f>G5*10%</f>
        <v>8640</v>
      </c>
      <c r="K6" s="247">
        <v>111412</v>
      </c>
      <c r="L6" s="26" t="s">
        <v>264</v>
      </c>
      <c r="M6" s="27">
        <f>M5*10%</f>
        <v>18360</v>
      </c>
    </row>
    <row r="7" spans="2:16" ht="14.95" thickBot="1" x14ac:dyDescent="0.3">
      <c r="E7" s="248">
        <v>1161</v>
      </c>
      <c r="F7" s="26">
        <v>20000</v>
      </c>
      <c r="G7" s="27">
        <v>20000</v>
      </c>
      <c r="K7" s="248">
        <v>1161</v>
      </c>
      <c r="L7" s="26">
        <v>20000</v>
      </c>
      <c r="M7" s="27">
        <v>20000</v>
      </c>
    </row>
    <row r="8" spans="2:16" x14ac:dyDescent="0.25">
      <c r="B8" s="391"/>
      <c r="C8" s="392"/>
      <c r="D8" s="393"/>
      <c r="E8" s="247">
        <v>1132</v>
      </c>
      <c r="F8" s="26">
        <v>5000</v>
      </c>
      <c r="G8" s="27">
        <v>5000</v>
      </c>
      <c r="K8" s="247">
        <v>1132</v>
      </c>
      <c r="L8" s="26">
        <v>5000</v>
      </c>
      <c r="M8" s="27">
        <v>5000</v>
      </c>
      <c r="P8">
        <f>O4+P4</f>
        <v>183600</v>
      </c>
    </row>
    <row r="9" spans="2:16" x14ac:dyDescent="0.25">
      <c r="B9" s="394"/>
      <c r="C9" s="395"/>
      <c r="D9" s="279"/>
      <c r="E9" s="247">
        <v>111410</v>
      </c>
      <c r="F9" s="26" t="s">
        <v>265</v>
      </c>
      <c r="G9" s="27">
        <f>SUM(G5:G8)*2%</f>
        <v>2400.8000000000002</v>
      </c>
      <c r="K9" s="247">
        <v>111410</v>
      </c>
      <c r="L9" s="26" t="s">
        <v>265</v>
      </c>
      <c r="M9" s="27">
        <f>SUM(M5:M8)*2%</f>
        <v>4539.2</v>
      </c>
    </row>
    <row r="10" spans="2:16" ht="14.95" thickBot="1" x14ac:dyDescent="0.3">
      <c r="B10" s="396"/>
      <c r="C10" s="397"/>
      <c r="D10" s="280"/>
      <c r="E10" s="247">
        <v>111411</v>
      </c>
      <c r="F10" s="26" t="s">
        <v>265</v>
      </c>
      <c r="G10" s="27">
        <f>SUM(G5:G9)*2%</f>
        <v>2448.8160000000003</v>
      </c>
      <c r="K10" s="247">
        <v>111411</v>
      </c>
      <c r="L10" s="26" t="s">
        <v>265</v>
      </c>
      <c r="M10" s="27">
        <f>SUM(M5:M9)*2%</f>
        <v>4629.9840000000004</v>
      </c>
    </row>
    <row r="11" spans="2:16" x14ac:dyDescent="0.25">
      <c r="E11" s="248">
        <v>11146</v>
      </c>
      <c r="F11" s="26" t="s">
        <v>265</v>
      </c>
      <c r="G11" s="27">
        <f>SUM(G5:G10)*2%</f>
        <v>2497.79232</v>
      </c>
      <c r="K11" s="248">
        <v>11146</v>
      </c>
      <c r="L11" s="26" t="s">
        <v>265</v>
      </c>
      <c r="M11" s="27">
        <f>SUM(M5:M10)*2%</f>
        <v>4722.5836800000006</v>
      </c>
    </row>
    <row r="12" spans="2:16" x14ac:dyDescent="0.25">
      <c r="B12" s="253"/>
      <c r="E12" s="248">
        <v>11135</v>
      </c>
      <c r="F12" s="26" t="s">
        <v>266</v>
      </c>
      <c r="G12" s="27">
        <f>SUM(G5:G11)*2.5%</f>
        <v>3184.6852080000003</v>
      </c>
      <c r="K12" s="248">
        <v>11135</v>
      </c>
      <c r="L12" s="26" t="s">
        <v>266</v>
      </c>
      <c r="M12" s="27">
        <f>SUM(M5:M11)*2.5%</f>
        <v>6021.2941920000012</v>
      </c>
    </row>
    <row r="13" spans="2:16" x14ac:dyDescent="0.25">
      <c r="B13" s="281"/>
      <c r="C13" s="281"/>
      <c r="E13" s="248" t="s">
        <v>54</v>
      </c>
      <c r="F13" s="26">
        <v>10000</v>
      </c>
      <c r="G13" s="27">
        <v>10000</v>
      </c>
      <c r="K13" s="248" t="s">
        <v>54</v>
      </c>
      <c r="L13" s="26">
        <v>10000</v>
      </c>
      <c r="M13" s="27">
        <v>10000</v>
      </c>
    </row>
    <row r="14" spans="2:16" x14ac:dyDescent="0.25">
      <c r="E14" s="248">
        <v>111413</v>
      </c>
      <c r="F14" s="26" t="s">
        <v>267</v>
      </c>
      <c r="G14" s="27">
        <f>SUM(G5:G13)*5%</f>
        <v>7028.6046764000002</v>
      </c>
      <c r="K14" s="248">
        <v>111413</v>
      </c>
      <c r="L14" s="26" t="s">
        <v>267</v>
      </c>
      <c r="M14" s="27">
        <f>SUM(M5:M13)*5%</f>
        <v>12843.653093600002</v>
      </c>
    </row>
    <row r="15" spans="2:16" x14ac:dyDescent="0.25">
      <c r="E15" s="248">
        <v>11182</v>
      </c>
      <c r="F15" s="26" t="s">
        <v>267</v>
      </c>
      <c r="G15" s="27">
        <f>SUM(G5:G14)*5%</f>
        <v>7380.0349102199998</v>
      </c>
      <c r="K15" s="248">
        <v>11182</v>
      </c>
      <c r="L15" s="26" t="s">
        <v>267</v>
      </c>
      <c r="M15" s="27">
        <f>SUM(M5:M14)*5%</f>
        <v>13485.83574828</v>
      </c>
    </row>
    <row r="16" spans="2:16" ht="16.3" x14ac:dyDescent="0.3">
      <c r="E16" s="37"/>
      <c r="F16" s="249" t="s">
        <v>268</v>
      </c>
      <c r="G16" s="250">
        <f>SUM(G5:G15)</f>
        <v>154980.73311462</v>
      </c>
      <c r="K16" s="37"/>
      <c r="L16" s="249" t="s">
        <v>268</v>
      </c>
      <c r="M16" s="250">
        <f>SUM(M5:M15)</f>
        <v>283202.55071387999</v>
      </c>
    </row>
    <row r="17" spans="5:13" ht="17" thickBot="1" x14ac:dyDescent="0.35">
      <c r="E17" s="150"/>
      <c r="F17" s="251" t="s">
        <v>269</v>
      </c>
      <c r="G17" s="252">
        <f>G16/C6</f>
        <v>18.45008727555</v>
      </c>
      <c r="K17" s="150"/>
      <c r="L17" s="251" t="s">
        <v>269</v>
      </c>
      <c r="M17" s="252">
        <f>M16/C6</f>
        <v>33.714589370699997</v>
      </c>
    </row>
  </sheetData>
  <mergeCells count="4">
    <mergeCell ref="B4:D4"/>
    <mergeCell ref="B8:D8"/>
    <mergeCell ref="B9:C9"/>
    <mergeCell ref="B10:C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workbookViewId="0">
      <selection activeCell="E7" sqref="E7:E10"/>
    </sheetView>
  </sheetViews>
  <sheetFormatPr defaultRowHeight="14.3" x14ac:dyDescent="0.25"/>
  <cols>
    <col min="1" max="1" width="17.375" bestFit="1" customWidth="1"/>
    <col min="2" max="2" width="18.5" customWidth="1"/>
    <col min="3" max="3" width="23.5" customWidth="1"/>
    <col min="4" max="4" width="16.125" customWidth="1"/>
    <col min="5" max="5" width="76.5" bestFit="1" customWidth="1"/>
  </cols>
  <sheetData>
    <row r="1" spans="1:5" ht="17" thickBot="1" x14ac:dyDescent="0.35">
      <c r="A1" s="398" t="s">
        <v>257</v>
      </c>
      <c r="B1" s="399"/>
      <c r="C1" s="399"/>
      <c r="D1" s="400"/>
    </row>
    <row r="2" spans="1:5" ht="28.55" x14ac:dyDescent="0.25">
      <c r="A2" s="202" t="s">
        <v>136</v>
      </c>
      <c r="B2" s="162" t="s">
        <v>202</v>
      </c>
      <c r="C2" s="162" t="s">
        <v>203</v>
      </c>
      <c r="D2" s="163" t="s">
        <v>204</v>
      </c>
    </row>
    <row r="3" spans="1:5" x14ac:dyDescent="0.25">
      <c r="A3" s="164" t="s">
        <v>175</v>
      </c>
      <c r="B3" s="165">
        <v>100</v>
      </c>
      <c r="C3" s="165">
        <v>200</v>
      </c>
      <c r="D3" s="165">
        <v>260</v>
      </c>
    </row>
    <row r="4" spans="1:5" x14ac:dyDescent="0.25">
      <c r="A4" s="164" t="s">
        <v>176</v>
      </c>
      <c r="B4" s="165">
        <v>100</v>
      </c>
      <c r="C4" s="165">
        <v>200</v>
      </c>
      <c r="D4" s="165">
        <v>260</v>
      </c>
    </row>
    <row r="5" spans="1:5" x14ac:dyDescent="0.25">
      <c r="A5" s="164" t="s">
        <v>177</v>
      </c>
      <c r="B5" s="165">
        <v>100</v>
      </c>
      <c r="C5" s="165">
        <v>200</v>
      </c>
      <c r="D5" s="165">
        <v>260</v>
      </c>
    </row>
    <row r="6" spans="1:5" x14ac:dyDescent="0.25">
      <c r="A6" s="164" t="s">
        <v>178</v>
      </c>
      <c r="B6" s="165">
        <v>100</v>
      </c>
      <c r="C6" s="165">
        <v>200</v>
      </c>
      <c r="D6" s="165">
        <v>260</v>
      </c>
    </row>
    <row r="7" spans="1:5" x14ac:dyDescent="0.25">
      <c r="A7" s="166" t="s">
        <v>179</v>
      </c>
      <c r="B7" s="167">
        <v>130</v>
      </c>
      <c r="C7" s="167">
        <v>210</v>
      </c>
      <c r="D7" s="167">
        <v>260</v>
      </c>
      <c r="E7" s="402" t="s">
        <v>180</v>
      </c>
    </row>
    <row r="8" spans="1:5" x14ac:dyDescent="0.25">
      <c r="A8" s="166" t="s">
        <v>181</v>
      </c>
      <c r="B8" s="167">
        <v>130</v>
      </c>
      <c r="C8" s="167">
        <v>210</v>
      </c>
      <c r="D8" s="167">
        <v>260</v>
      </c>
      <c r="E8" s="402"/>
    </row>
    <row r="9" spans="1:5" x14ac:dyDescent="0.25">
      <c r="A9" s="166" t="s">
        <v>182</v>
      </c>
      <c r="B9" s="167">
        <v>130</v>
      </c>
      <c r="C9" s="167">
        <v>210</v>
      </c>
      <c r="D9" s="167">
        <v>260</v>
      </c>
      <c r="E9" s="402"/>
    </row>
    <row r="10" spans="1:5" x14ac:dyDescent="0.25">
      <c r="A10" s="166" t="s">
        <v>183</v>
      </c>
      <c r="B10" s="167">
        <v>130</v>
      </c>
      <c r="C10" s="167">
        <v>210</v>
      </c>
      <c r="D10" s="167">
        <v>260</v>
      </c>
      <c r="E10" s="402"/>
    </row>
    <row r="11" spans="1:5" x14ac:dyDescent="0.25">
      <c r="A11" s="231" t="s">
        <v>246</v>
      </c>
      <c r="B11" s="232">
        <v>130</v>
      </c>
      <c r="C11" s="232">
        <v>210</v>
      </c>
      <c r="D11" s="232">
        <v>260</v>
      </c>
    </row>
    <row r="12" spans="1:5" x14ac:dyDescent="0.25">
      <c r="A12" s="231" t="s">
        <v>247</v>
      </c>
      <c r="B12" s="232">
        <v>130</v>
      </c>
      <c r="C12" s="232">
        <v>210</v>
      </c>
      <c r="D12" s="232">
        <v>260</v>
      </c>
    </row>
    <row r="13" spans="1:5" x14ac:dyDescent="0.25">
      <c r="A13" s="231" t="s">
        <v>248</v>
      </c>
      <c r="B13" s="232">
        <v>130</v>
      </c>
      <c r="C13" s="232">
        <v>210</v>
      </c>
      <c r="D13" s="232">
        <v>260</v>
      </c>
    </row>
    <row r="14" spans="1:5" x14ac:dyDescent="0.25">
      <c r="A14" s="233" t="s">
        <v>250</v>
      </c>
      <c r="B14" s="234">
        <v>100</v>
      </c>
      <c r="C14" s="234">
        <v>200</v>
      </c>
      <c r="D14" s="234">
        <v>260</v>
      </c>
    </row>
    <row r="15" spans="1:5" x14ac:dyDescent="0.25">
      <c r="A15" s="233" t="s">
        <v>251</v>
      </c>
      <c r="B15" s="234">
        <v>100</v>
      </c>
      <c r="C15" s="234">
        <v>200</v>
      </c>
      <c r="D15" s="234">
        <v>260</v>
      </c>
    </row>
    <row r="16" spans="1:5" x14ac:dyDescent="0.25">
      <c r="A16" s="233" t="s">
        <v>252</v>
      </c>
      <c r="B16" s="234">
        <v>100</v>
      </c>
      <c r="C16" s="234">
        <v>200</v>
      </c>
      <c r="D16" s="234">
        <v>260</v>
      </c>
    </row>
    <row r="17" spans="1:5" x14ac:dyDescent="0.25">
      <c r="A17" s="233" t="s">
        <v>253</v>
      </c>
      <c r="B17" s="234">
        <v>100</v>
      </c>
      <c r="C17" s="234">
        <v>200</v>
      </c>
      <c r="D17" s="234">
        <v>260</v>
      </c>
    </row>
    <row r="19" spans="1:5" ht="14.95" thickBot="1" x14ac:dyDescent="0.3"/>
    <row r="20" spans="1:5" ht="17" thickBot="1" x14ac:dyDescent="0.35">
      <c r="A20" s="403"/>
      <c r="B20" s="404"/>
      <c r="C20" s="404"/>
      <c r="D20" s="405"/>
      <c r="E20" s="109"/>
    </row>
    <row r="21" spans="1:5" x14ac:dyDescent="0.25">
      <c r="A21" s="203"/>
      <c r="B21" s="162"/>
      <c r="C21" s="162"/>
      <c r="D21" s="163"/>
      <c r="E21" s="168"/>
    </row>
    <row r="22" spans="1:5" x14ac:dyDescent="0.25">
      <c r="A22" s="204"/>
      <c r="B22" s="167"/>
      <c r="C22" s="167"/>
      <c r="D22" s="230"/>
      <c r="E22" s="401" t="s">
        <v>180</v>
      </c>
    </row>
    <row r="23" spans="1:5" x14ac:dyDescent="0.25">
      <c r="A23" s="204"/>
      <c r="B23" s="167"/>
      <c r="C23" s="167"/>
      <c r="D23" s="230"/>
      <c r="E23" s="401"/>
    </row>
    <row r="24" spans="1:5" x14ac:dyDescent="0.25">
      <c r="A24" s="204"/>
      <c r="B24" s="167"/>
      <c r="C24" s="167"/>
      <c r="D24" s="230"/>
      <c r="E24" s="401"/>
    </row>
    <row r="25" spans="1:5" x14ac:dyDescent="0.25">
      <c r="A25" s="204"/>
      <c r="B25" s="167"/>
      <c r="C25" s="167"/>
      <c r="D25" s="230"/>
      <c r="E25" s="401"/>
    </row>
    <row r="26" spans="1:5" x14ac:dyDescent="0.25">
      <c r="A26" s="231"/>
      <c r="B26" s="232"/>
      <c r="C26" s="232"/>
      <c r="D26" s="232"/>
    </row>
    <row r="27" spans="1:5" x14ac:dyDescent="0.25">
      <c r="A27" s="231"/>
      <c r="B27" s="232"/>
      <c r="C27" s="232"/>
      <c r="D27" s="232"/>
    </row>
    <row r="28" spans="1:5" x14ac:dyDescent="0.25">
      <c r="A28" s="231"/>
      <c r="B28" s="232"/>
      <c r="C28" s="232"/>
      <c r="D28" s="232"/>
    </row>
    <row r="29" spans="1:5" x14ac:dyDescent="0.25">
      <c r="A29" s="205"/>
      <c r="B29" s="165"/>
      <c r="C29" s="206"/>
      <c r="D29" s="206"/>
    </row>
    <row r="30" spans="1:5" x14ac:dyDescent="0.25">
      <c r="A30" s="205"/>
      <c r="B30" s="165"/>
      <c r="C30" s="206"/>
      <c r="D30" s="206"/>
    </row>
    <row r="31" spans="1:5" x14ac:dyDescent="0.25">
      <c r="A31" s="205"/>
      <c r="B31" s="165"/>
      <c r="C31" s="206"/>
      <c r="D31" s="206"/>
    </row>
    <row r="32" spans="1:5" ht="14.95" thickBot="1" x14ac:dyDescent="0.3">
      <c r="A32" s="207"/>
      <c r="B32" s="208"/>
      <c r="C32" s="209"/>
      <c r="D32" s="209"/>
    </row>
  </sheetData>
  <mergeCells count="4">
    <mergeCell ref="A1:D1"/>
    <mergeCell ref="E22:E25"/>
    <mergeCell ref="E7:E10"/>
    <mergeCell ref="A20:D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8"/>
  <sheetViews>
    <sheetView topLeftCell="E14" zoomScale="80" zoomScaleNormal="80" workbookViewId="0">
      <selection activeCell="P49" sqref="P49"/>
    </sheetView>
  </sheetViews>
  <sheetFormatPr defaultRowHeight="14.3" x14ac:dyDescent="0.25"/>
  <cols>
    <col min="1" max="1" width="17" customWidth="1"/>
    <col min="2" max="2" width="25.375" customWidth="1"/>
    <col min="3" max="3" width="31.5" bestFit="1" customWidth="1"/>
    <col min="4" max="4" width="5.375" customWidth="1"/>
    <col min="5" max="5" width="24.375" customWidth="1"/>
    <col min="6" max="6" width="20.625" style="75" customWidth="1"/>
    <col min="7" max="7" width="21.625" bestFit="1" customWidth="1"/>
    <col min="8" max="8" width="22.625" customWidth="1"/>
    <col min="9" max="9" width="18.125" customWidth="1"/>
    <col min="10" max="10" width="23.125" customWidth="1"/>
    <col min="11" max="11" width="28.5" customWidth="1"/>
    <col min="12" max="12" width="27.75" customWidth="1"/>
    <col min="13" max="13" width="13.375" customWidth="1"/>
    <col min="14" max="14" width="31.625" customWidth="1"/>
    <col min="15" max="15" width="10.375" bestFit="1" customWidth="1"/>
    <col min="16" max="16" width="12.125" bestFit="1" customWidth="1"/>
    <col min="19" max="19" width="15.625" bestFit="1" customWidth="1"/>
    <col min="21" max="21" width="17.125" customWidth="1"/>
    <col min="23" max="23" width="15.625" bestFit="1" customWidth="1"/>
  </cols>
  <sheetData>
    <row r="1" spans="1:14" ht="14.95" thickBot="1" x14ac:dyDescent="0.3">
      <c r="A1" s="380" t="s">
        <v>91</v>
      </c>
      <c r="B1" s="381"/>
      <c r="C1" s="382"/>
      <c r="E1" s="380" t="s">
        <v>92</v>
      </c>
      <c r="F1" s="381"/>
      <c r="G1" s="382"/>
      <c r="L1" s="55"/>
    </row>
    <row r="2" spans="1:14" ht="19.2" customHeight="1" thickBot="1" x14ac:dyDescent="0.35">
      <c r="A2" s="442"/>
      <c r="B2" s="443"/>
      <c r="C2" s="444"/>
      <c r="E2" s="442"/>
      <c r="F2" s="443"/>
      <c r="G2" s="444"/>
      <c r="H2" s="388" t="s">
        <v>279</v>
      </c>
      <c r="I2" s="389"/>
      <c r="J2" s="390"/>
      <c r="K2" s="243" t="s">
        <v>260</v>
      </c>
      <c r="L2" s="244" t="s">
        <v>261</v>
      </c>
      <c r="M2" s="245" t="s">
        <v>74</v>
      </c>
    </row>
    <row r="3" spans="1:14" ht="17.350000000000001" customHeight="1" thickBot="1" x14ac:dyDescent="0.3">
      <c r="A3" s="445" t="s">
        <v>88</v>
      </c>
      <c r="B3" s="446"/>
      <c r="C3" s="447"/>
      <c r="E3" s="445" t="s">
        <v>88</v>
      </c>
      <c r="F3" s="446"/>
      <c r="G3" s="446"/>
      <c r="H3" s="240" t="s">
        <v>258</v>
      </c>
      <c r="I3" s="241" t="s">
        <v>262</v>
      </c>
      <c r="J3" s="242" t="s">
        <v>259</v>
      </c>
      <c r="K3" s="246">
        <v>11121</v>
      </c>
      <c r="L3" s="160" t="s">
        <v>263</v>
      </c>
      <c r="M3" s="161">
        <f>J4*H4*100</f>
        <v>0</v>
      </c>
      <c r="N3" s="253">
        <f>G6*60%</f>
        <v>60</v>
      </c>
    </row>
    <row r="4" spans="1:14" ht="14.95" thickBot="1" x14ac:dyDescent="0.3">
      <c r="A4" s="448"/>
      <c r="B4" s="449"/>
      <c r="C4" s="56"/>
      <c r="E4" s="450" t="s">
        <v>71</v>
      </c>
      <c r="F4" s="451"/>
      <c r="G4" s="239">
        <v>4000</v>
      </c>
      <c r="H4" s="150">
        <v>0</v>
      </c>
      <c r="I4" s="174">
        <v>8400</v>
      </c>
      <c r="J4" s="102">
        <v>432</v>
      </c>
      <c r="K4" s="247">
        <v>111412</v>
      </c>
      <c r="L4" s="26" t="s">
        <v>264</v>
      </c>
      <c r="M4" s="27">
        <f>M3*10%</f>
        <v>0</v>
      </c>
      <c r="N4" s="253">
        <f t="shared" ref="N4:N11" si="0">G7*60%</f>
        <v>1.5</v>
      </c>
    </row>
    <row r="5" spans="1:14" ht="14.95" thickBot="1" x14ac:dyDescent="0.3">
      <c r="A5" s="40" t="s">
        <v>72</v>
      </c>
      <c r="B5" s="41" t="s">
        <v>73</v>
      </c>
      <c r="C5" s="57" t="s">
        <v>74</v>
      </c>
      <c r="E5" s="37" t="s">
        <v>72</v>
      </c>
      <c r="F5" s="73" t="s">
        <v>73</v>
      </c>
      <c r="G5" s="58" t="s">
        <v>74</v>
      </c>
      <c r="K5" s="248">
        <v>1161</v>
      </c>
      <c r="L5" s="26">
        <v>20000</v>
      </c>
      <c r="M5" s="27">
        <v>20000</v>
      </c>
      <c r="N5" s="253">
        <v>1.5</v>
      </c>
    </row>
    <row r="6" spans="1:14" ht="28.55" x14ac:dyDescent="0.25">
      <c r="A6" s="59" t="s">
        <v>70</v>
      </c>
      <c r="B6" s="26">
        <v>11124</v>
      </c>
      <c r="C6" s="58" t="s">
        <v>288</v>
      </c>
      <c r="E6" s="59" t="s">
        <v>286</v>
      </c>
      <c r="F6" s="73">
        <v>11124</v>
      </c>
      <c r="G6" s="256">
        <f>G4*2.5%</f>
        <v>100</v>
      </c>
      <c r="H6" s="391" t="s">
        <v>280</v>
      </c>
      <c r="I6" s="392"/>
      <c r="J6" s="393"/>
      <c r="K6" s="247">
        <v>1132</v>
      </c>
      <c r="L6" s="26">
        <v>5000</v>
      </c>
      <c r="M6" s="27">
        <v>5000</v>
      </c>
      <c r="N6" s="253">
        <f t="shared" si="0"/>
        <v>1.2504</v>
      </c>
    </row>
    <row r="7" spans="1:14" ht="29.4" customHeight="1" x14ac:dyDescent="0.25">
      <c r="A7" s="60" t="s">
        <v>52</v>
      </c>
      <c r="B7" s="26">
        <v>11135</v>
      </c>
      <c r="C7" s="58" t="s">
        <v>75</v>
      </c>
      <c r="E7" s="60" t="s">
        <v>76</v>
      </c>
      <c r="F7" s="73">
        <v>11135</v>
      </c>
      <c r="G7" s="256">
        <f>G6*2.5%</f>
        <v>2.5</v>
      </c>
      <c r="H7" s="394" t="s">
        <v>282</v>
      </c>
      <c r="I7" s="395"/>
      <c r="J7" s="279" t="s">
        <v>281</v>
      </c>
      <c r="K7" s="247">
        <v>111410</v>
      </c>
      <c r="L7" s="26" t="s">
        <v>265</v>
      </c>
      <c r="M7" s="27">
        <f>SUM(M3:M6)*2%</f>
        <v>500</v>
      </c>
      <c r="N7" s="253">
        <f t="shared" si="0"/>
        <v>1.2754079999999999</v>
      </c>
    </row>
    <row r="8" spans="1:14" ht="22.75" customHeight="1" thickBot="1" x14ac:dyDescent="0.3">
      <c r="A8" s="38" t="s">
        <v>53</v>
      </c>
      <c r="B8" s="61" t="s">
        <v>54</v>
      </c>
      <c r="C8" s="62" t="s">
        <v>287</v>
      </c>
      <c r="E8" s="38" t="s">
        <v>77</v>
      </c>
      <c r="F8" s="74" t="s">
        <v>54</v>
      </c>
      <c r="G8" s="278">
        <v>1.7</v>
      </c>
      <c r="H8" s="396">
        <v>0</v>
      </c>
      <c r="I8" s="397"/>
      <c r="J8" s="280">
        <f>100-H8</f>
        <v>100</v>
      </c>
      <c r="K8" s="247">
        <v>111411</v>
      </c>
      <c r="L8" s="26" t="s">
        <v>265</v>
      </c>
      <c r="M8" s="27">
        <f>SUM(M3:M7)*2%</f>
        <v>510</v>
      </c>
      <c r="N8" s="253">
        <f t="shared" si="0"/>
        <v>6.5045808000000012</v>
      </c>
    </row>
    <row r="9" spans="1:14" ht="28.55" x14ac:dyDescent="0.25">
      <c r="A9" s="60" t="s">
        <v>48</v>
      </c>
      <c r="B9" s="26">
        <v>111410</v>
      </c>
      <c r="C9" s="58" t="s">
        <v>78</v>
      </c>
      <c r="E9" s="60" t="s">
        <v>79</v>
      </c>
      <c r="F9" s="73">
        <v>111410</v>
      </c>
      <c r="G9" s="58">
        <f>(G6+G7+G8)*2%</f>
        <v>2.0840000000000001</v>
      </c>
      <c r="K9" s="248">
        <v>11146</v>
      </c>
      <c r="L9" s="26" t="s">
        <v>265</v>
      </c>
      <c r="M9" s="27">
        <f>SUM(M3:M8)*2%</f>
        <v>520.20000000000005</v>
      </c>
      <c r="N9" s="253">
        <f t="shared" si="0"/>
        <v>1.4310077760000002</v>
      </c>
    </row>
    <row r="10" spans="1:14" ht="28.55" x14ac:dyDescent="0.25">
      <c r="A10" s="60" t="s">
        <v>49</v>
      </c>
      <c r="B10" s="26">
        <v>111411</v>
      </c>
      <c r="C10" s="58" t="s">
        <v>78</v>
      </c>
      <c r="E10" s="60" t="s">
        <v>80</v>
      </c>
      <c r="F10" s="73">
        <v>111411</v>
      </c>
      <c r="G10" s="58">
        <f>(G6+G7+G8+G9)*2%</f>
        <v>2.12568</v>
      </c>
      <c r="H10" s="253"/>
      <c r="K10" s="248">
        <v>11135</v>
      </c>
      <c r="L10" s="26" t="s">
        <v>266</v>
      </c>
      <c r="M10" s="27">
        <f>SUM(M3:M9)*2.5%</f>
        <v>663.25500000000011</v>
      </c>
      <c r="N10" s="253">
        <f t="shared" si="0"/>
        <v>3.6490698288000005</v>
      </c>
    </row>
    <row r="11" spans="1:14" ht="42.8" x14ac:dyDescent="0.25">
      <c r="A11" s="63" t="s">
        <v>51</v>
      </c>
      <c r="B11" s="26">
        <v>111412</v>
      </c>
      <c r="C11" s="58" t="s">
        <v>81</v>
      </c>
      <c r="E11" s="63" t="s">
        <v>82</v>
      </c>
      <c r="F11" s="73">
        <v>111412</v>
      </c>
      <c r="G11" s="58">
        <f>(G6+G7+G8+G9+G10)*10%</f>
        <v>10.840968000000002</v>
      </c>
      <c r="H11" s="281"/>
      <c r="I11" s="281"/>
      <c r="K11" s="248" t="s">
        <v>54</v>
      </c>
      <c r="L11" s="26">
        <v>10000</v>
      </c>
      <c r="M11" s="27">
        <v>10000</v>
      </c>
      <c r="N11" s="253">
        <f t="shared" si="0"/>
        <v>3.8315233202400005</v>
      </c>
    </row>
    <row r="12" spans="1:14" x14ac:dyDescent="0.25">
      <c r="A12" s="37" t="s">
        <v>50</v>
      </c>
      <c r="B12" s="26">
        <v>11146</v>
      </c>
      <c r="C12" s="58" t="s">
        <v>78</v>
      </c>
      <c r="E12" s="60" t="s">
        <v>186</v>
      </c>
      <c r="F12" s="73">
        <v>11146</v>
      </c>
      <c r="G12" s="58">
        <f>(G6+G7+G8+G9+G10+G11)*2%</f>
        <v>2.3850129600000005</v>
      </c>
      <c r="K12" s="248">
        <v>111413</v>
      </c>
      <c r="L12" s="26" t="s">
        <v>267</v>
      </c>
      <c r="M12" s="27">
        <f>SUM(M3:M11)*5%</f>
        <v>1859.6727500000002</v>
      </c>
      <c r="N12" s="253">
        <f>SUM(N3:N11)</f>
        <v>80.941989725039988</v>
      </c>
    </row>
    <row r="13" spans="1:14" x14ac:dyDescent="0.25">
      <c r="A13" s="184" t="s">
        <v>199</v>
      </c>
      <c r="B13" s="185">
        <v>11143</v>
      </c>
      <c r="C13" s="58" t="s">
        <v>200</v>
      </c>
      <c r="E13" s="184" t="s">
        <v>199</v>
      </c>
      <c r="F13" s="185">
        <v>11143</v>
      </c>
      <c r="G13" s="183">
        <f>(G6+G7+G8+G9+G10+G11+G12)*5%</f>
        <v>6.081783048000001</v>
      </c>
      <c r="I13" s="253"/>
      <c r="K13" s="248">
        <v>11182</v>
      </c>
      <c r="L13" s="26" t="s">
        <v>267</v>
      </c>
      <c r="M13" s="27">
        <f>SUM(M3:M12)*5%</f>
        <v>1952.6563875000002</v>
      </c>
      <c r="N13" s="253"/>
    </row>
    <row r="14" spans="1:14" ht="16.3" x14ac:dyDescent="0.3">
      <c r="A14" s="184" t="s">
        <v>197</v>
      </c>
      <c r="B14" s="185">
        <v>11182</v>
      </c>
      <c r="C14" s="58" t="s">
        <v>200</v>
      </c>
      <c r="E14" s="184" t="s">
        <v>197</v>
      </c>
      <c r="F14" s="185">
        <v>11182</v>
      </c>
      <c r="G14" s="183">
        <f>(G6+G7+G8+G9+G10+G11+G12+G13)*5%</f>
        <v>6.3858722004000015</v>
      </c>
      <c r="K14" s="37"/>
      <c r="L14" s="249" t="s">
        <v>268</v>
      </c>
      <c r="M14" s="250">
        <f>SUM(M3:M13)</f>
        <v>41005.784137499999</v>
      </c>
    </row>
    <row r="15" spans="1:14" ht="17" thickBot="1" x14ac:dyDescent="0.35">
      <c r="A15" s="452" t="s">
        <v>55</v>
      </c>
      <c r="B15" s="453"/>
      <c r="C15" s="64"/>
      <c r="E15" s="454" t="s">
        <v>55</v>
      </c>
      <c r="F15" s="455"/>
      <c r="G15" s="254">
        <f>SUM(G6:G14)</f>
        <v>134.10331620840003</v>
      </c>
      <c r="K15" s="150"/>
      <c r="L15" s="251" t="s">
        <v>269</v>
      </c>
      <c r="M15" s="252">
        <f>M14/I4</f>
        <v>4.8816409687500002</v>
      </c>
    </row>
    <row r="16" spans="1:14" ht="18.7" customHeight="1" thickBot="1" x14ac:dyDescent="0.35">
      <c r="B16" s="24"/>
      <c r="C16" s="24"/>
      <c r="E16" s="257" t="s">
        <v>275</v>
      </c>
      <c r="F16" s="255"/>
      <c r="G16" s="291">
        <f>G15*J8%</f>
        <v>134.10331620840003</v>
      </c>
      <c r="L16" s="55"/>
    </row>
    <row r="17" spans="1:22" ht="14.95" thickBot="1" x14ac:dyDescent="0.3">
      <c r="L17" s="218"/>
    </row>
    <row r="18" spans="1:22" ht="19.2" customHeight="1" thickBot="1" x14ac:dyDescent="0.3">
      <c r="A18" s="432" t="s">
        <v>93</v>
      </c>
      <c r="B18" s="433"/>
      <c r="C18" s="434"/>
      <c r="E18" s="456" t="s">
        <v>7</v>
      </c>
      <c r="F18" s="457"/>
      <c r="G18" s="457"/>
      <c r="H18" s="458"/>
      <c r="I18" s="171"/>
      <c r="J18" s="220" t="s">
        <v>225</v>
      </c>
      <c r="K18" s="221" t="s">
        <v>224</v>
      </c>
      <c r="L18" s="222" t="s">
        <v>222</v>
      </c>
      <c r="N18" s="432" t="s">
        <v>226</v>
      </c>
      <c r="O18" s="433"/>
      <c r="P18" s="434"/>
    </row>
    <row r="19" spans="1:22" ht="18" customHeight="1" thickBot="1" x14ac:dyDescent="0.3">
      <c r="A19" s="435"/>
      <c r="B19" s="436"/>
      <c r="C19" s="437"/>
      <c r="E19" s="213" t="s">
        <v>143</v>
      </c>
      <c r="F19" s="214" t="s">
        <v>216</v>
      </c>
      <c r="G19" s="215" t="s">
        <v>70</v>
      </c>
      <c r="H19" s="216"/>
      <c r="J19" s="26" t="s">
        <v>230</v>
      </c>
      <c r="K19" s="26">
        <v>0</v>
      </c>
      <c r="L19" s="26" t="s">
        <v>315</v>
      </c>
      <c r="N19" s="435"/>
      <c r="O19" s="436"/>
      <c r="P19" s="437"/>
    </row>
    <row r="20" spans="1:22" ht="20.399999999999999" customHeight="1" thickBot="1" x14ac:dyDescent="0.3">
      <c r="A20" s="421" t="s">
        <v>89</v>
      </c>
      <c r="B20" s="422"/>
      <c r="C20" s="423"/>
      <c r="E20" s="459" t="s">
        <v>147</v>
      </c>
      <c r="F20" s="460"/>
      <c r="G20" s="461"/>
      <c r="H20" s="462"/>
      <c r="I20" s="24"/>
      <c r="J20" s="26" t="s">
        <v>300</v>
      </c>
      <c r="K20" s="26">
        <v>1</v>
      </c>
      <c r="L20" s="26"/>
      <c r="N20" s="421" t="s">
        <v>89</v>
      </c>
      <c r="O20" s="422"/>
      <c r="P20" s="423"/>
    </row>
    <row r="21" spans="1:22" ht="18.7" customHeight="1" x14ac:dyDescent="0.25">
      <c r="A21" s="40" t="s">
        <v>72</v>
      </c>
      <c r="B21" s="41" t="s">
        <v>73</v>
      </c>
      <c r="C21" s="57" t="s">
        <v>74</v>
      </c>
      <c r="E21" s="210"/>
      <c r="H21" s="27"/>
      <c r="J21" s="26" t="s">
        <v>302</v>
      </c>
      <c r="K21" s="26">
        <v>432</v>
      </c>
      <c r="L21" s="26"/>
      <c r="N21" s="40" t="s">
        <v>72</v>
      </c>
      <c r="O21" s="41" t="s">
        <v>73</v>
      </c>
      <c r="P21" s="57" t="s">
        <v>74</v>
      </c>
    </row>
    <row r="22" spans="1:22" x14ac:dyDescent="0.25">
      <c r="A22" s="42" t="s">
        <v>70</v>
      </c>
      <c r="B22" s="26">
        <v>11124</v>
      </c>
      <c r="C22" s="58" t="s">
        <v>84</v>
      </c>
      <c r="E22" s="210" t="s">
        <v>162</v>
      </c>
      <c r="F22" s="26">
        <v>432</v>
      </c>
      <c r="G22" s="161">
        <v>150</v>
      </c>
      <c r="H22" s="161" t="s">
        <v>141</v>
      </c>
      <c r="J22" s="26" t="s">
        <v>218</v>
      </c>
      <c r="K22" s="26">
        <v>432</v>
      </c>
      <c r="L22" s="26">
        <f>IF((AND(K24="YES",K22&lt;=54)),2000,IF((AND(K24="YES",K22&gt;54)),2500,IF((AND(K24="No",K22&gt;0,K22&lt;=432,K20&lt;=1)),1000,IF((AND(K24="No",K22&gt;432,K22&lt;=576,K20&lt;=1)),2000,IF((AND(K24="No",K22&gt;576,K20&lt;=1)),4000,IF((AND(K24="No",K22&gt;0,K20&gt;1)),4000,IF((AND(K24="No",K22=0)),0,0)))))))</f>
        <v>1000</v>
      </c>
      <c r="N22" s="65" t="s">
        <v>85</v>
      </c>
      <c r="O22" s="66">
        <v>11124</v>
      </c>
      <c r="P22" s="67">
        <f>L25</f>
        <v>1000</v>
      </c>
      <c r="S22" t="s">
        <v>241</v>
      </c>
      <c r="U22" t="s">
        <v>231</v>
      </c>
      <c r="V22" t="s">
        <v>232</v>
      </c>
    </row>
    <row r="23" spans="1:22" ht="34" customHeight="1" x14ac:dyDescent="0.25">
      <c r="A23" s="60" t="s">
        <v>52</v>
      </c>
      <c r="B23" s="26">
        <v>11135</v>
      </c>
      <c r="C23" s="58" t="s">
        <v>75</v>
      </c>
      <c r="E23" s="157" t="s">
        <v>162</v>
      </c>
      <c r="F23" s="26">
        <v>864</v>
      </c>
      <c r="G23" s="27">
        <v>300</v>
      </c>
      <c r="H23" s="27" t="s">
        <v>141</v>
      </c>
      <c r="J23" s="26" t="s">
        <v>301</v>
      </c>
      <c r="K23" s="26">
        <f>K21-K22</f>
        <v>0</v>
      </c>
      <c r="L23" s="26">
        <f>IF(K24="Yes",0,IF(K23&lt;=0,0,IF((AND(K23&gt;0,K23&lt;=432)),150,IF((AND(K23&gt;432,K23&lt;=864)),300,IF((AND(K23&gt;864,K23&lt;=1297)),450,IF((AND(K23&gt;1297,K23&lt;=1728)),600,IF((AND(K23&gt;1728,K23&lt;2160)),750,IF((AND(K23&gt;2160,K23&lt;=2592)),900,IF((AND(K23&gt;2592,K23&lt;=3026)),1050,IF((AND(K23&gt;3026,K23&lt;=3456)),1200,IF((AND(K23&gt;3456,K23&lt;=3888)),1350,IF((AND(K23&gt;3888,K23&lt;4320)),1500,IF(K23=2160,450,IF(K23=4320,700,1500))))))))))))))</f>
        <v>0</v>
      </c>
      <c r="N23" s="60" t="s">
        <v>76</v>
      </c>
      <c r="O23" s="26">
        <v>11135</v>
      </c>
      <c r="P23" s="68">
        <f>P22*2.5%</f>
        <v>25</v>
      </c>
      <c r="R23" t="s">
        <v>304</v>
      </c>
      <c r="S23">
        <v>0</v>
      </c>
      <c r="T23" t="s">
        <v>228</v>
      </c>
      <c r="U23">
        <v>0</v>
      </c>
      <c r="V23">
        <v>0</v>
      </c>
    </row>
    <row r="24" spans="1:22" x14ac:dyDescent="0.25">
      <c r="A24" s="38" t="s">
        <v>53</v>
      </c>
      <c r="B24" s="61" t="s">
        <v>54</v>
      </c>
      <c r="C24" s="62" t="s">
        <v>287</v>
      </c>
      <c r="E24" s="157" t="s">
        <v>162</v>
      </c>
      <c r="F24" s="26">
        <v>1297</v>
      </c>
      <c r="G24" s="27">
        <v>450</v>
      </c>
      <c r="H24" s="27" t="s">
        <v>141</v>
      </c>
      <c r="J24" s="26" t="s">
        <v>221</v>
      </c>
      <c r="K24" s="26" t="s">
        <v>3</v>
      </c>
      <c r="L24" s="26"/>
      <c r="N24" s="38" t="s">
        <v>77</v>
      </c>
      <c r="O24" s="61" t="s">
        <v>54</v>
      </c>
      <c r="P24" s="69">
        <v>1.7</v>
      </c>
      <c r="R24" t="s">
        <v>303</v>
      </c>
      <c r="S24">
        <v>432</v>
      </c>
      <c r="T24" t="s">
        <v>3</v>
      </c>
      <c r="U24">
        <v>1</v>
      </c>
      <c r="V24">
        <v>1</v>
      </c>
    </row>
    <row r="25" spans="1:22" x14ac:dyDescent="0.25">
      <c r="A25" s="60" t="s">
        <v>48</v>
      </c>
      <c r="B25" s="26">
        <v>111410</v>
      </c>
      <c r="C25" s="58" t="s">
        <v>78</v>
      </c>
      <c r="E25" s="157" t="s">
        <v>162</v>
      </c>
      <c r="F25" s="26">
        <v>1728</v>
      </c>
      <c r="G25" s="27">
        <v>600</v>
      </c>
      <c r="H25" s="27" t="s">
        <v>141</v>
      </c>
      <c r="J25" s="41" t="s">
        <v>223</v>
      </c>
      <c r="K25" s="41"/>
      <c r="L25" s="41">
        <f>L23+L22</f>
        <v>1000</v>
      </c>
      <c r="N25" s="292" t="s">
        <v>79</v>
      </c>
      <c r="O25" s="26">
        <v>111410</v>
      </c>
      <c r="P25" s="70">
        <f>(P22+P23+P24)*2%</f>
        <v>20.534000000000002</v>
      </c>
      <c r="R25" t="s">
        <v>305</v>
      </c>
      <c r="S25">
        <v>864</v>
      </c>
      <c r="U25">
        <v>2</v>
      </c>
      <c r="V25">
        <v>2</v>
      </c>
    </row>
    <row r="26" spans="1:22" ht="29.25" thickBot="1" x14ac:dyDescent="0.3">
      <c r="A26" s="60" t="s">
        <v>49</v>
      </c>
      <c r="B26" s="26">
        <v>111411</v>
      </c>
      <c r="C26" s="58" t="s">
        <v>78</v>
      </c>
      <c r="E26" s="201" t="s">
        <v>162</v>
      </c>
      <c r="F26" s="26">
        <v>2160</v>
      </c>
      <c r="G26" s="102">
        <v>450</v>
      </c>
      <c r="H26" s="102" t="s">
        <v>141</v>
      </c>
      <c r="I26" s="217"/>
      <c r="J26" s="217"/>
      <c r="K26" s="217"/>
      <c r="L26" s="217"/>
      <c r="N26" s="60" t="s">
        <v>80</v>
      </c>
      <c r="O26" s="26">
        <v>111411</v>
      </c>
      <c r="P26" s="68">
        <f>(P22+P23+P24+P25)*2%</f>
        <v>20.944680000000002</v>
      </c>
      <c r="R26" t="s">
        <v>306</v>
      </c>
      <c r="S26">
        <v>1297</v>
      </c>
      <c r="U26">
        <v>3</v>
      </c>
      <c r="V26">
        <v>3</v>
      </c>
    </row>
    <row r="27" spans="1:22" ht="29.25" thickBot="1" x14ac:dyDescent="0.3">
      <c r="A27" s="63" t="s">
        <v>51</v>
      </c>
      <c r="B27" s="26">
        <v>111412</v>
      </c>
      <c r="C27" s="58" t="s">
        <v>81</v>
      </c>
      <c r="E27" s="201" t="s">
        <v>162</v>
      </c>
      <c r="F27" s="26">
        <v>2592</v>
      </c>
      <c r="G27" s="224">
        <v>900</v>
      </c>
      <c r="H27" s="102" t="s">
        <v>141</v>
      </c>
      <c r="K27" s="441" t="s">
        <v>227</v>
      </c>
      <c r="N27" s="63" t="s">
        <v>82</v>
      </c>
      <c r="O27" s="26">
        <v>111412</v>
      </c>
      <c r="P27" s="68">
        <f>(P22+P23+P24+P25+P26)*10%</f>
        <v>106.81786800000003</v>
      </c>
      <c r="R27" t="s">
        <v>307</v>
      </c>
      <c r="S27">
        <v>1728</v>
      </c>
      <c r="U27">
        <v>4</v>
      </c>
      <c r="V27">
        <v>4</v>
      </c>
    </row>
    <row r="28" spans="1:22" ht="14.95" thickBot="1" x14ac:dyDescent="0.3">
      <c r="A28" s="37" t="s">
        <v>50</v>
      </c>
      <c r="B28" s="26">
        <v>11146</v>
      </c>
      <c r="C28" s="58" t="s">
        <v>78</v>
      </c>
      <c r="E28" s="201" t="s">
        <v>162</v>
      </c>
      <c r="F28" s="26">
        <v>3026</v>
      </c>
      <c r="G28" s="224">
        <v>1050</v>
      </c>
      <c r="H28" s="102" t="s">
        <v>141</v>
      </c>
      <c r="K28" s="441"/>
      <c r="N28" s="37" t="s">
        <v>50</v>
      </c>
      <c r="O28" s="26">
        <v>11146</v>
      </c>
      <c r="P28" s="71">
        <f>(P22+P23+P24+P25+P26+P27)*2%</f>
        <v>23.499930960000007</v>
      </c>
      <c r="R28" t="s">
        <v>308</v>
      </c>
      <c r="S28">
        <v>2160</v>
      </c>
      <c r="U28">
        <v>5</v>
      </c>
      <c r="V28">
        <v>5</v>
      </c>
    </row>
    <row r="29" spans="1:22" ht="22.25" customHeight="1" thickBot="1" x14ac:dyDescent="0.4">
      <c r="A29" s="184" t="s">
        <v>199</v>
      </c>
      <c r="B29" s="185">
        <v>11143</v>
      </c>
      <c r="C29" s="58" t="s">
        <v>200</v>
      </c>
      <c r="E29" s="201" t="s">
        <v>162</v>
      </c>
      <c r="F29" s="26">
        <v>3456</v>
      </c>
      <c r="G29" s="224">
        <v>1200</v>
      </c>
      <c r="H29" s="102" t="s">
        <v>141</v>
      </c>
      <c r="J29" s="472" t="s">
        <v>240</v>
      </c>
      <c r="K29" s="473"/>
      <c r="L29" s="473"/>
      <c r="M29" s="474"/>
      <c r="N29" s="225" t="s">
        <v>199</v>
      </c>
      <c r="O29" s="185">
        <v>11143</v>
      </c>
      <c r="P29" s="183">
        <f>SUM(P22:P28)*5/100</f>
        <v>59.924823948000011</v>
      </c>
      <c r="R29" t="s">
        <v>309</v>
      </c>
      <c r="S29">
        <v>2592</v>
      </c>
      <c r="U29">
        <v>6</v>
      </c>
      <c r="V29">
        <v>6</v>
      </c>
    </row>
    <row r="30" spans="1:22" ht="14.95" thickBot="1" x14ac:dyDescent="0.3">
      <c r="A30" s="184" t="s">
        <v>197</v>
      </c>
      <c r="B30" s="185">
        <v>11182</v>
      </c>
      <c r="C30" s="58" t="s">
        <v>200</v>
      </c>
      <c r="E30" s="201" t="s">
        <v>162</v>
      </c>
      <c r="F30" s="26">
        <v>3888</v>
      </c>
      <c r="G30" s="224">
        <v>1350</v>
      </c>
      <c r="H30" s="102" t="s">
        <v>141</v>
      </c>
      <c r="J30" s="226" t="s">
        <v>242</v>
      </c>
      <c r="K30" s="117"/>
      <c r="L30" s="117"/>
      <c r="M30" s="227"/>
      <c r="N30" s="225" t="s">
        <v>197</v>
      </c>
      <c r="O30" s="185">
        <v>11182</v>
      </c>
      <c r="P30" s="183">
        <f>SUM(P22:P29)*5/100</f>
        <v>62.921065145400014</v>
      </c>
      <c r="R30" t="s">
        <v>310</v>
      </c>
      <c r="S30">
        <v>3026</v>
      </c>
      <c r="U30">
        <v>7</v>
      </c>
      <c r="V30">
        <v>7</v>
      </c>
    </row>
    <row r="31" spans="1:22" ht="17" thickBot="1" x14ac:dyDescent="0.35">
      <c r="A31" s="427" t="s">
        <v>55</v>
      </c>
      <c r="B31" s="428"/>
      <c r="C31" s="429"/>
      <c r="E31" s="201" t="s">
        <v>162</v>
      </c>
      <c r="F31" s="26">
        <v>4320</v>
      </c>
      <c r="G31" s="224">
        <v>700</v>
      </c>
      <c r="H31" s="102" t="s">
        <v>141</v>
      </c>
      <c r="J31" s="226" t="s">
        <v>243</v>
      </c>
      <c r="K31" s="117"/>
      <c r="L31" s="117"/>
      <c r="M31" s="227"/>
      <c r="N31" s="467" t="s">
        <v>55</v>
      </c>
      <c r="O31" s="468"/>
      <c r="P31" s="72">
        <f>SUM(P22:P30)</f>
        <v>1321.3423680534004</v>
      </c>
      <c r="R31" t="s">
        <v>311</v>
      </c>
      <c r="S31">
        <v>3456</v>
      </c>
      <c r="U31">
        <v>8</v>
      </c>
      <c r="V31">
        <v>8</v>
      </c>
    </row>
    <row r="32" spans="1:22" ht="37.9" customHeight="1" thickBot="1" x14ac:dyDescent="0.3">
      <c r="A32" s="171"/>
      <c r="B32" s="171"/>
      <c r="C32" s="171"/>
      <c r="E32" s="201" t="s">
        <v>162</v>
      </c>
      <c r="F32" s="26">
        <v>8640</v>
      </c>
      <c r="G32" s="224">
        <v>1500</v>
      </c>
      <c r="H32" s="102" t="s">
        <v>141</v>
      </c>
      <c r="I32" s="24"/>
      <c r="J32" s="469" t="s">
        <v>245</v>
      </c>
      <c r="K32" s="470"/>
      <c r="L32" s="470"/>
      <c r="M32" s="471"/>
      <c r="R32" t="s">
        <v>312</v>
      </c>
      <c r="S32">
        <v>3888</v>
      </c>
      <c r="U32">
        <v>9</v>
      </c>
      <c r="V32">
        <v>9</v>
      </c>
    </row>
    <row r="33" spans="1:21" ht="14.95" thickBot="1" x14ac:dyDescent="0.3">
      <c r="A33" s="171"/>
      <c r="B33" s="171"/>
      <c r="C33" s="171"/>
      <c r="E33" s="463" t="s">
        <v>217</v>
      </c>
      <c r="F33" s="464"/>
      <c r="G33" s="465"/>
      <c r="H33" s="466"/>
      <c r="J33" s="24"/>
      <c r="K33" s="24"/>
      <c r="L33" s="24"/>
      <c r="R33" t="s">
        <v>313</v>
      </c>
      <c r="S33">
        <v>4320</v>
      </c>
      <c r="U33">
        <v>10</v>
      </c>
    </row>
    <row r="34" spans="1:21" ht="17" thickBot="1" x14ac:dyDescent="0.35">
      <c r="A34" s="171"/>
      <c r="B34" s="171"/>
      <c r="C34" s="171"/>
      <c r="E34" s="211" t="s">
        <v>316</v>
      </c>
      <c r="F34" s="212" t="s">
        <v>294</v>
      </c>
      <c r="G34" s="212">
        <v>1000</v>
      </c>
      <c r="H34" s="101" t="s">
        <v>141</v>
      </c>
      <c r="J34" s="24"/>
      <c r="K34" s="24"/>
      <c r="L34" s="172"/>
      <c r="R34" t="s">
        <v>314</v>
      </c>
      <c r="S34">
        <v>8640</v>
      </c>
      <c r="U34">
        <v>11</v>
      </c>
    </row>
    <row r="35" spans="1:21" ht="16.3" x14ac:dyDescent="0.3">
      <c r="A35" s="171"/>
      <c r="B35" s="171"/>
      <c r="C35" s="171"/>
      <c r="E35" s="157" t="s">
        <v>292</v>
      </c>
      <c r="F35" s="26" t="s">
        <v>295</v>
      </c>
      <c r="G35" s="26">
        <v>2000</v>
      </c>
      <c r="H35" s="101" t="s">
        <v>141</v>
      </c>
      <c r="J35" s="24"/>
      <c r="K35" s="24"/>
      <c r="L35" s="172"/>
    </row>
    <row r="36" spans="1:21" ht="16.3" x14ac:dyDescent="0.3">
      <c r="A36" s="171"/>
      <c r="B36" s="171"/>
      <c r="C36" s="171"/>
      <c r="E36" s="157" t="s">
        <v>293</v>
      </c>
      <c r="F36" s="26" t="s">
        <v>297</v>
      </c>
      <c r="G36" s="26">
        <v>4000</v>
      </c>
      <c r="H36" s="27" t="s">
        <v>141</v>
      </c>
      <c r="J36" s="24"/>
      <c r="K36" s="24"/>
      <c r="L36" s="172"/>
    </row>
    <row r="37" spans="1:21" ht="22.45" x14ac:dyDescent="0.35">
      <c r="A37" s="171"/>
      <c r="B37" s="171"/>
      <c r="C37" s="171"/>
      <c r="E37" s="157" t="s">
        <v>233</v>
      </c>
      <c r="F37" s="26"/>
      <c r="G37" s="26"/>
      <c r="H37" s="27" t="s">
        <v>141</v>
      </c>
      <c r="K37" s="24"/>
      <c r="L37" s="172"/>
    </row>
    <row r="38" spans="1:21" ht="16.3" x14ac:dyDescent="0.3">
      <c r="A38" s="171"/>
      <c r="B38" s="171"/>
      <c r="C38" s="171"/>
      <c r="E38" s="300" t="s">
        <v>219</v>
      </c>
      <c r="F38" s="26" t="s">
        <v>317</v>
      </c>
      <c r="G38" s="26">
        <v>2000</v>
      </c>
      <c r="H38" s="27" t="s">
        <v>141</v>
      </c>
      <c r="J38" s="24"/>
      <c r="K38" s="24"/>
      <c r="L38" s="172"/>
    </row>
    <row r="39" spans="1:21" ht="16.3" x14ac:dyDescent="0.3">
      <c r="A39" s="171"/>
      <c r="B39" s="171"/>
      <c r="C39" s="171"/>
      <c r="E39" s="300" t="s">
        <v>219</v>
      </c>
      <c r="F39" s="298" t="s">
        <v>296</v>
      </c>
      <c r="G39" s="299">
        <v>25000</v>
      </c>
      <c r="H39" s="27" t="s">
        <v>141</v>
      </c>
      <c r="J39" s="24"/>
      <c r="K39" s="24"/>
      <c r="L39" s="172"/>
      <c r="U39">
        <v>12</v>
      </c>
    </row>
    <row r="40" spans="1:21" ht="17" thickBot="1" x14ac:dyDescent="0.35">
      <c r="A40" s="171"/>
      <c r="B40" s="171"/>
      <c r="C40" s="171"/>
      <c r="E40" s="301" t="s">
        <v>298</v>
      </c>
      <c r="F40" s="302" t="s">
        <v>299</v>
      </c>
      <c r="G40" s="303">
        <v>4000</v>
      </c>
      <c r="H40" s="102" t="s">
        <v>141</v>
      </c>
      <c r="J40" s="24"/>
      <c r="K40" s="24"/>
      <c r="L40" s="172"/>
      <c r="U40">
        <v>13</v>
      </c>
    </row>
    <row r="41" spans="1:21" ht="17" thickBot="1" x14ac:dyDescent="0.35">
      <c r="B41" s="24"/>
      <c r="C41" s="24"/>
      <c r="E41" s="76"/>
      <c r="F41" s="77"/>
      <c r="G41" s="76"/>
      <c r="H41" s="156"/>
      <c r="L41" s="55"/>
      <c r="U41">
        <v>14</v>
      </c>
    </row>
    <row r="42" spans="1:21" ht="14.95" thickBot="1" x14ac:dyDescent="0.3">
      <c r="J42" s="368" t="s">
        <v>236</v>
      </c>
      <c r="K42" s="369"/>
      <c r="L42" s="370"/>
      <c r="U42">
        <v>15</v>
      </c>
    </row>
    <row r="43" spans="1:21" ht="14.95" customHeight="1" thickBot="1" x14ac:dyDescent="0.3">
      <c r="A43" s="432" t="s">
        <v>94</v>
      </c>
      <c r="B43" s="433"/>
      <c r="C43" s="434"/>
      <c r="E43" s="438" t="s">
        <v>235</v>
      </c>
      <c r="F43" s="439"/>
      <c r="G43" s="439"/>
      <c r="H43" s="440"/>
      <c r="J43" s="220"/>
      <c r="K43" s="221" t="s">
        <v>224</v>
      </c>
      <c r="L43" s="222" t="s">
        <v>222</v>
      </c>
      <c r="N43" s="415" t="s">
        <v>95</v>
      </c>
      <c r="O43" s="416"/>
      <c r="P43" s="417"/>
      <c r="U43">
        <v>16</v>
      </c>
    </row>
    <row r="44" spans="1:21" ht="14.95" thickBot="1" x14ac:dyDescent="0.3">
      <c r="A44" s="435"/>
      <c r="B44" s="436"/>
      <c r="C44" s="437"/>
      <c r="E44" s="148" t="s">
        <v>143</v>
      </c>
      <c r="F44" s="147" t="s">
        <v>144</v>
      </c>
      <c r="G44" s="147" t="s">
        <v>83</v>
      </c>
      <c r="H44" s="149"/>
      <c r="J44" s="223" t="s">
        <v>230</v>
      </c>
      <c r="K44" s="212">
        <v>1</v>
      </c>
      <c r="L44" s="101"/>
      <c r="N44" s="418"/>
      <c r="O44" s="419"/>
      <c r="P44" s="420"/>
      <c r="U44">
        <v>17</v>
      </c>
    </row>
    <row r="45" spans="1:21" ht="14.95" thickBot="1" x14ac:dyDescent="0.3">
      <c r="A45" s="421"/>
      <c r="B45" s="422"/>
      <c r="C45" s="423"/>
      <c r="E45" s="37" t="s">
        <v>238</v>
      </c>
      <c r="F45" s="26" t="s">
        <v>254</v>
      </c>
      <c r="G45" s="26">
        <v>50</v>
      </c>
      <c r="H45" s="27" t="s">
        <v>141</v>
      </c>
      <c r="J45" s="37" t="s">
        <v>234</v>
      </c>
      <c r="K45" s="26">
        <v>1</v>
      </c>
      <c r="L45" s="27"/>
      <c r="N45" s="424" t="s">
        <v>90</v>
      </c>
      <c r="O45" s="425"/>
      <c r="P45" s="426"/>
      <c r="U45">
        <v>18</v>
      </c>
    </row>
    <row r="46" spans="1:21" ht="18" customHeight="1" x14ac:dyDescent="0.25">
      <c r="A46" s="40" t="s">
        <v>72</v>
      </c>
      <c r="B46" s="41" t="s">
        <v>73</v>
      </c>
      <c r="C46" s="57" t="s">
        <v>74</v>
      </c>
      <c r="E46" s="37" t="s">
        <v>238</v>
      </c>
      <c r="F46" s="26" t="s">
        <v>255</v>
      </c>
      <c r="G46" s="26">
        <v>100</v>
      </c>
      <c r="H46" s="27" t="s">
        <v>141</v>
      </c>
      <c r="J46" s="37" t="s">
        <v>218</v>
      </c>
      <c r="K46" s="26">
        <v>0</v>
      </c>
      <c r="L46" s="27">
        <f>IF((AND(K46&gt;0,K49="No",K45=1)),300*K44,IF((AND(K46&gt;0,K49="No",K45&gt;1)),600*K44,IF((AND(K46&gt;0,K49="Yes")),400,0)))</f>
        <v>0</v>
      </c>
      <c r="N46" s="186" t="s">
        <v>72</v>
      </c>
      <c r="O46" s="187" t="s">
        <v>73</v>
      </c>
      <c r="P46" s="188" t="s">
        <v>74</v>
      </c>
      <c r="U46">
        <v>19</v>
      </c>
    </row>
    <row r="47" spans="1:21" ht="21.1" customHeight="1" x14ac:dyDescent="0.25">
      <c r="A47" s="42" t="s">
        <v>70</v>
      </c>
      <c r="B47" s="26">
        <v>11124</v>
      </c>
      <c r="C47" s="58" t="s">
        <v>84</v>
      </c>
      <c r="E47" s="37" t="s">
        <v>210</v>
      </c>
      <c r="F47" s="26" t="s">
        <v>229</v>
      </c>
      <c r="G47" s="26">
        <v>300</v>
      </c>
      <c r="H47" s="27" t="s">
        <v>141</v>
      </c>
      <c r="J47" s="37" t="s">
        <v>220</v>
      </c>
      <c r="K47" s="26">
        <v>432</v>
      </c>
      <c r="L47" s="27">
        <f>IF(K47=0,0,IF((AND(K47&gt;0,K47&gt;64)),100,IF((AND(K47&gt;0,K47&lt;=64)),50,0)))</f>
        <v>100</v>
      </c>
      <c r="N47" s="189" t="s">
        <v>237</v>
      </c>
      <c r="O47" s="66">
        <v>11124</v>
      </c>
      <c r="P47" s="190">
        <f>L50</f>
        <v>100</v>
      </c>
      <c r="U47">
        <v>20</v>
      </c>
    </row>
    <row r="48" spans="1:21" ht="35" customHeight="1" x14ac:dyDescent="0.25">
      <c r="A48" s="60" t="s">
        <v>52</v>
      </c>
      <c r="B48" s="26">
        <v>11135</v>
      </c>
      <c r="C48" s="58" t="s">
        <v>75</v>
      </c>
      <c r="E48" s="37" t="s">
        <v>211</v>
      </c>
      <c r="F48" s="26" t="s">
        <v>229</v>
      </c>
      <c r="G48" s="26">
        <v>600</v>
      </c>
      <c r="H48" s="27" t="s">
        <v>141</v>
      </c>
      <c r="J48" s="37" t="s">
        <v>239</v>
      </c>
      <c r="K48" s="26" t="s">
        <v>3</v>
      </c>
      <c r="L48" s="27">
        <f>IF((AND(K48="Yes",K46=0)),200,0)</f>
        <v>0</v>
      </c>
      <c r="N48" s="60" t="s">
        <v>76</v>
      </c>
      <c r="O48" s="26">
        <v>11135</v>
      </c>
      <c r="P48" s="58">
        <f>P47*2.5%</f>
        <v>2.5</v>
      </c>
    </row>
    <row r="49" spans="1:16" ht="26" customHeight="1" x14ac:dyDescent="0.25">
      <c r="A49" s="38" t="s">
        <v>53</v>
      </c>
      <c r="B49" s="61" t="s">
        <v>54</v>
      </c>
      <c r="C49" s="62" t="s">
        <v>287</v>
      </c>
      <c r="E49" s="37" t="s">
        <v>239</v>
      </c>
      <c r="F49" s="26" t="s">
        <v>229</v>
      </c>
      <c r="G49" s="26">
        <v>200</v>
      </c>
      <c r="H49" s="27" t="s">
        <v>141</v>
      </c>
      <c r="J49" s="37" t="s">
        <v>221</v>
      </c>
      <c r="K49" s="26" t="s">
        <v>3</v>
      </c>
      <c r="L49" s="27"/>
      <c r="N49" s="38" t="s">
        <v>77</v>
      </c>
      <c r="O49" s="61" t="s">
        <v>54</v>
      </c>
      <c r="P49" s="62">
        <v>1.7</v>
      </c>
    </row>
    <row r="50" spans="1:16" ht="14.95" thickBot="1" x14ac:dyDescent="0.3">
      <c r="A50" s="60" t="s">
        <v>48</v>
      </c>
      <c r="B50" s="26">
        <v>111410</v>
      </c>
      <c r="C50" s="58" t="s">
        <v>78</v>
      </c>
      <c r="E50" s="150" t="s">
        <v>221</v>
      </c>
      <c r="F50" s="151" t="s">
        <v>229</v>
      </c>
      <c r="G50" s="151">
        <v>400</v>
      </c>
      <c r="H50" s="102" t="s">
        <v>141</v>
      </c>
      <c r="J50" s="179" t="s">
        <v>223</v>
      </c>
      <c r="K50" s="181"/>
      <c r="L50" s="219">
        <f>L49+L48+L47+L46</f>
        <v>100</v>
      </c>
      <c r="N50" s="60" t="s">
        <v>79</v>
      </c>
      <c r="O50" s="26">
        <v>111410</v>
      </c>
      <c r="P50" s="191">
        <f>(P47+P48+P49)*2%</f>
        <v>2.0840000000000001</v>
      </c>
    </row>
    <row r="51" spans="1:16" ht="28.55" x14ac:dyDescent="0.25">
      <c r="A51" s="60" t="s">
        <v>49</v>
      </c>
      <c r="B51" s="26">
        <v>111411</v>
      </c>
      <c r="C51" s="58" t="s">
        <v>78</v>
      </c>
      <c r="N51" s="60" t="s">
        <v>80</v>
      </c>
      <c r="O51" s="26">
        <v>111411</v>
      </c>
      <c r="P51" s="58">
        <f>(P47+P48+P49+P50)*2%</f>
        <v>2.12568</v>
      </c>
    </row>
    <row r="52" spans="1:16" ht="32.450000000000003" customHeight="1" x14ac:dyDescent="0.25">
      <c r="A52" s="63" t="s">
        <v>51</v>
      </c>
      <c r="B52" s="26">
        <v>111412</v>
      </c>
      <c r="C52" s="58" t="s">
        <v>81</v>
      </c>
      <c r="N52" s="63" t="s">
        <v>82</v>
      </c>
      <c r="O52" s="26">
        <v>111412</v>
      </c>
      <c r="P52" s="58">
        <f>(P47+P48+P49+P50+P51)*10%</f>
        <v>10.840968000000002</v>
      </c>
    </row>
    <row r="53" spans="1:16" x14ac:dyDescent="0.25">
      <c r="A53" s="37" t="s">
        <v>50</v>
      </c>
      <c r="B53" s="26">
        <v>11146</v>
      </c>
      <c r="C53" s="58" t="s">
        <v>78</v>
      </c>
      <c r="N53" s="37" t="s">
        <v>50</v>
      </c>
      <c r="O53" s="26">
        <v>11146</v>
      </c>
      <c r="P53" s="58">
        <f>(P47+P48+P49+P50+P51+P52)*2%</f>
        <v>2.3850129600000005</v>
      </c>
    </row>
    <row r="54" spans="1:16" ht="17.350000000000001" customHeight="1" x14ac:dyDescent="0.25">
      <c r="A54" s="184" t="s">
        <v>199</v>
      </c>
      <c r="B54" s="185">
        <v>11143</v>
      </c>
      <c r="C54" s="58" t="s">
        <v>200</v>
      </c>
      <c r="J54" s="170"/>
      <c r="K54" s="441" t="s">
        <v>227</v>
      </c>
      <c r="N54" s="60" t="s">
        <v>199</v>
      </c>
      <c r="O54" s="73">
        <v>11143</v>
      </c>
      <c r="P54" s="183">
        <f>SUM(P47:P53)*5/100</f>
        <v>6.081783048000001</v>
      </c>
    </row>
    <row r="55" spans="1:16" ht="17" customHeight="1" x14ac:dyDescent="0.25">
      <c r="A55" s="184" t="s">
        <v>197</v>
      </c>
      <c r="B55" s="185">
        <v>11182</v>
      </c>
      <c r="C55" s="58" t="s">
        <v>200</v>
      </c>
      <c r="K55" s="441"/>
      <c r="N55" s="60" t="s">
        <v>197</v>
      </c>
      <c r="O55" s="73">
        <v>11182</v>
      </c>
      <c r="P55" s="183">
        <f>SUM(P47:P54)*5/100</f>
        <v>6.3858722004000006</v>
      </c>
    </row>
    <row r="56" spans="1:16" ht="17" thickBot="1" x14ac:dyDescent="0.35">
      <c r="A56" s="427" t="s">
        <v>55</v>
      </c>
      <c r="B56" s="428"/>
      <c r="C56" s="429"/>
      <c r="N56" s="430" t="s">
        <v>55</v>
      </c>
      <c r="O56" s="431"/>
      <c r="P56" s="64">
        <f>SUM(P47:P55)</f>
        <v>134.1033162084</v>
      </c>
    </row>
    <row r="57" spans="1:16" ht="19.05" x14ac:dyDescent="0.35">
      <c r="J57" s="228" t="s">
        <v>240</v>
      </c>
      <c r="K57" s="212"/>
      <c r="L57" s="212"/>
      <c r="M57" s="101"/>
    </row>
    <row r="58" spans="1:16" x14ac:dyDescent="0.25">
      <c r="J58" s="226" t="s">
        <v>242</v>
      </c>
      <c r="K58" s="26"/>
      <c r="L58" s="26"/>
      <c r="M58" s="27"/>
    </row>
    <row r="59" spans="1:16" x14ac:dyDescent="0.25">
      <c r="J59" s="226" t="s">
        <v>243</v>
      </c>
      <c r="K59" s="26"/>
      <c r="L59" s="26"/>
      <c r="M59" s="27"/>
    </row>
    <row r="60" spans="1:16" ht="14.95" thickBot="1" x14ac:dyDescent="0.3">
      <c r="J60" s="229" t="s">
        <v>244</v>
      </c>
      <c r="K60" s="151"/>
      <c r="L60" s="151"/>
      <c r="M60" s="102"/>
    </row>
    <row r="71" spans="2:9" ht="14.95" thickBot="1" x14ac:dyDescent="0.3">
      <c r="C71" s="197" t="s">
        <v>212</v>
      </c>
      <c r="G71" s="197" t="s">
        <v>212</v>
      </c>
    </row>
    <row r="72" spans="2:9" ht="14.95" thickBot="1" x14ac:dyDescent="0.3">
      <c r="B72" s="406" t="s">
        <v>6</v>
      </c>
      <c r="C72" s="407"/>
      <c r="D72" s="407"/>
      <c r="E72" s="408"/>
      <c r="G72" s="412" t="s">
        <v>7</v>
      </c>
      <c r="H72" s="413"/>
      <c r="I72" s="414"/>
    </row>
    <row r="73" spans="2:9" ht="14.95" thickBot="1" x14ac:dyDescent="0.3">
      <c r="B73" s="148" t="s">
        <v>143</v>
      </c>
      <c r="C73" s="147" t="s">
        <v>144</v>
      </c>
      <c r="D73" s="147" t="s">
        <v>83</v>
      </c>
      <c r="E73" s="149"/>
      <c r="G73" s="409" t="s">
        <v>149</v>
      </c>
      <c r="H73" s="410"/>
      <c r="I73" s="411"/>
    </row>
    <row r="74" spans="2:9" x14ac:dyDescent="0.25">
      <c r="B74" s="37" t="s">
        <v>147</v>
      </c>
      <c r="C74" s="26" t="s">
        <v>140</v>
      </c>
      <c r="D74" s="26">
        <v>50</v>
      </c>
      <c r="E74" s="27" t="s">
        <v>141</v>
      </c>
      <c r="G74" s="152" t="s">
        <v>162</v>
      </c>
      <c r="H74" t="s">
        <v>150</v>
      </c>
      <c r="I74" s="36">
        <v>100</v>
      </c>
    </row>
    <row r="75" spans="2:9" x14ac:dyDescent="0.25">
      <c r="B75" s="37" t="s">
        <v>148</v>
      </c>
      <c r="C75" s="26" t="s">
        <v>145</v>
      </c>
      <c r="D75" s="26">
        <v>100</v>
      </c>
      <c r="E75" s="27" t="s">
        <v>141</v>
      </c>
      <c r="G75" s="152" t="s">
        <v>162</v>
      </c>
      <c r="H75" t="s">
        <v>152</v>
      </c>
      <c r="I75" s="36">
        <v>300</v>
      </c>
    </row>
    <row r="76" spans="2:9" x14ac:dyDescent="0.25">
      <c r="B76" s="37" t="s">
        <v>137</v>
      </c>
      <c r="C76" s="26" t="s">
        <v>140</v>
      </c>
      <c r="D76" s="26">
        <v>200</v>
      </c>
      <c r="E76" s="27" t="s">
        <v>141</v>
      </c>
      <c r="G76" s="152" t="s">
        <v>162</v>
      </c>
      <c r="H76" t="s">
        <v>151</v>
      </c>
      <c r="I76" s="36">
        <v>600</v>
      </c>
    </row>
    <row r="77" spans="2:9" x14ac:dyDescent="0.25">
      <c r="B77" s="37" t="s">
        <v>137</v>
      </c>
      <c r="C77" s="26" t="s">
        <v>146</v>
      </c>
      <c r="D77" s="26">
        <v>300</v>
      </c>
      <c r="E77" s="27" t="s">
        <v>141</v>
      </c>
      <c r="G77" s="152" t="s">
        <v>162</v>
      </c>
      <c r="H77" t="s">
        <v>153</v>
      </c>
      <c r="I77" s="36">
        <v>1000</v>
      </c>
    </row>
    <row r="78" spans="2:9" x14ac:dyDescent="0.25">
      <c r="B78" s="37" t="s">
        <v>138</v>
      </c>
      <c r="C78" s="26" t="s">
        <v>140</v>
      </c>
      <c r="D78" s="26">
        <v>400</v>
      </c>
      <c r="E78" s="27" t="s">
        <v>141</v>
      </c>
      <c r="G78" s="152" t="s">
        <v>162</v>
      </c>
      <c r="H78" t="s">
        <v>154</v>
      </c>
      <c r="I78" s="36">
        <v>1300</v>
      </c>
    </row>
    <row r="79" spans="2:9" x14ac:dyDescent="0.25">
      <c r="B79" s="37" t="s">
        <v>139</v>
      </c>
      <c r="C79" s="26" t="s">
        <v>140</v>
      </c>
      <c r="D79" s="26">
        <v>600</v>
      </c>
      <c r="E79" s="27" t="s">
        <v>141</v>
      </c>
      <c r="G79" s="152" t="s">
        <v>162</v>
      </c>
      <c r="H79" t="s">
        <v>155</v>
      </c>
      <c r="I79" s="36">
        <v>1500</v>
      </c>
    </row>
    <row r="80" spans="2:9" ht="14.95" thickBot="1" x14ac:dyDescent="0.3">
      <c r="B80" s="150" t="s">
        <v>142</v>
      </c>
      <c r="C80" s="151" t="s">
        <v>145</v>
      </c>
      <c r="D80" s="151">
        <v>600</v>
      </c>
      <c r="E80" s="102" t="s">
        <v>141</v>
      </c>
      <c r="G80" s="152" t="s">
        <v>161</v>
      </c>
      <c r="H80" t="s">
        <v>156</v>
      </c>
      <c r="I80" s="36">
        <v>500</v>
      </c>
    </row>
    <row r="81" spans="2:12" x14ac:dyDescent="0.25">
      <c r="G81" s="152" t="s">
        <v>160</v>
      </c>
      <c r="H81" t="s">
        <v>157</v>
      </c>
      <c r="I81" s="36">
        <v>1000</v>
      </c>
    </row>
    <row r="82" spans="2:12" ht="14.95" thickBot="1" x14ac:dyDescent="0.3">
      <c r="G82" s="153" t="s">
        <v>159</v>
      </c>
      <c r="H82" s="154" t="s">
        <v>158</v>
      </c>
      <c r="I82" s="155">
        <v>2000</v>
      </c>
    </row>
    <row r="86" spans="2:12" x14ac:dyDescent="0.25">
      <c r="B86" s="196" t="s">
        <v>213</v>
      </c>
      <c r="C86" s="196" t="s">
        <v>6</v>
      </c>
      <c r="D86" s="196"/>
      <c r="E86" s="196"/>
      <c r="F86" s="198"/>
      <c r="H86" s="196" t="s">
        <v>214</v>
      </c>
      <c r="I86" s="196" t="s">
        <v>215</v>
      </c>
      <c r="J86" s="196"/>
      <c r="K86" s="196"/>
      <c r="L86" s="196"/>
    </row>
    <row r="87" spans="2:12" x14ac:dyDescent="0.25">
      <c r="B87" s="170" t="s">
        <v>207</v>
      </c>
      <c r="C87" s="170" t="s">
        <v>208</v>
      </c>
      <c r="D87" s="170" t="s">
        <v>143</v>
      </c>
      <c r="E87" s="170" t="s">
        <v>41</v>
      </c>
      <c r="F87" s="170" t="s">
        <v>209</v>
      </c>
      <c r="H87" s="170" t="s">
        <v>207</v>
      </c>
      <c r="I87" s="170" t="s">
        <v>208</v>
      </c>
      <c r="J87" s="170" t="s">
        <v>143</v>
      </c>
      <c r="K87" s="170" t="s">
        <v>41</v>
      </c>
      <c r="L87" s="170" t="s">
        <v>209</v>
      </c>
    </row>
    <row r="88" spans="2:12" x14ac:dyDescent="0.25">
      <c r="B88">
        <v>1522</v>
      </c>
      <c r="C88">
        <v>864</v>
      </c>
      <c r="E88">
        <v>100</v>
      </c>
      <c r="F88" t="s">
        <v>205</v>
      </c>
      <c r="H88" s="200">
        <v>1098</v>
      </c>
      <c r="I88" s="200">
        <f>14*12</f>
        <v>168</v>
      </c>
      <c r="J88" s="200"/>
      <c r="K88" s="200">
        <v>100</v>
      </c>
      <c r="L88" s="200" t="s">
        <v>206</v>
      </c>
    </row>
    <row r="89" spans="2:12" x14ac:dyDescent="0.25">
      <c r="B89">
        <v>1415</v>
      </c>
      <c r="C89">
        <v>216</v>
      </c>
      <c r="E89">
        <v>100</v>
      </c>
      <c r="F89" t="s">
        <v>205</v>
      </c>
      <c r="H89" s="200">
        <v>728</v>
      </c>
      <c r="I89" s="200">
        <v>432</v>
      </c>
      <c r="J89" s="200"/>
      <c r="K89" s="200">
        <v>100</v>
      </c>
      <c r="L89" s="200" t="s">
        <v>206</v>
      </c>
    </row>
    <row r="90" spans="2:12" x14ac:dyDescent="0.25">
      <c r="B90">
        <v>1412</v>
      </c>
      <c r="C90">
        <v>216</v>
      </c>
      <c r="E90">
        <v>100</v>
      </c>
      <c r="F90" t="s">
        <v>205</v>
      </c>
      <c r="H90" s="200">
        <v>424</v>
      </c>
      <c r="I90" s="200">
        <f>25*24</f>
        <v>600</v>
      </c>
      <c r="J90" s="200"/>
      <c r="K90" s="200">
        <v>100</v>
      </c>
      <c r="L90" s="200" t="s">
        <v>206</v>
      </c>
    </row>
    <row r="91" spans="2:12" x14ac:dyDescent="0.25">
      <c r="B91">
        <v>1514</v>
      </c>
      <c r="C91" s="199">
        <v>144</v>
      </c>
      <c r="D91" s="199">
        <v>1</v>
      </c>
      <c r="E91" s="199">
        <v>300</v>
      </c>
      <c r="F91" t="s">
        <v>205</v>
      </c>
      <c r="H91" s="200">
        <v>1277</v>
      </c>
      <c r="I91" s="200">
        <v>864</v>
      </c>
      <c r="J91" s="200"/>
      <c r="K91" s="200">
        <v>200</v>
      </c>
      <c r="L91" s="200" t="s">
        <v>206</v>
      </c>
    </row>
    <row r="92" spans="2:12" x14ac:dyDescent="0.25">
      <c r="B92">
        <v>1520</v>
      </c>
      <c r="C92" s="199">
        <v>210</v>
      </c>
      <c r="D92" s="199">
        <v>1</v>
      </c>
      <c r="E92" s="199">
        <v>300</v>
      </c>
      <c r="F92" t="s">
        <v>205</v>
      </c>
      <c r="H92">
        <v>1339</v>
      </c>
      <c r="I92">
        <v>84</v>
      </c>
      <c r="J92">
        <v>1</v>
      </c>
      <c r="K92">
        <v>500</v>
      </c>
      <c r="L92" t="s">
        <v>206</v>
      </c>
    </row>
    <row r="93" spans="2:12" x14ac:dyDescent="0.25">
      <c r="B93">
        <v>1535</v>
      </c>
      <c r="C93" s="199">
        <v>108</v>
      </c>
      <c r="D93" s="199">
        <v>1</v>
      </c>
      <c r="E93" s="199">
        <v>300</v>
      </c>
      <c r="F93" t="s">
        <v>205</v>
      </c>
      <c r="H93">
        <v>995</v>
      </c>
      <c r="I93">
        <v>108</v>
      </c>
      <c r="J93">
        <v>1</v>
      </c>
      <c r="K93">
        <v>500</v>
      </c>
      <c r="L93" t="s">
        <v>206</v>
      </c>
    </row>
    <row r="94" spans="2:12" x14ac:dyDescent="0.25">
      <c r="B94">
        <v>1249</v>
      </c>
      <c r="C94" s="199">
        <v>126</v>
      </c>
      <c r="D94" s="199">
        <v>1</v>
      </c>
      <c r="E94" s="199">
        <v>300</v>
      </c>
      <c r="F94" t="s">
        <v>205</v>
      </c>
      <c r="H94">
        <v>1530</v>
      </c>
      <c r="I94">
        <v>216</v>
      </c>
      <c r="J94">
        <v>1</v>
      </c>
      <c r="K94">
        <v>500</v>
      </c>
      <c r="L94" t="s">
        <v>206</v>
      </c>
    </row>
    <row r="95" spans="2:12" x14ac:dyDescent="0.25">
      <c r="B95">
        <v>1035</v>
      </c>
      <c r="C95" s="199">
        <v>144</v>
      </c>
      <c r="D95" s="199">
        <v>1</v>
      </c>
      <c r="E95" s="199">
        <v>300</v>
      </c>
      <c r="F95" t="s">
        <v>205</v>
      </c>
      <c r="H95">
        <v>1123</v>
      </c>
      <c r="I95">
        <v>432</v>
      </c>
      <c r="J95">
        <v>1</v>
      </c>
      <c r="K95">
        <v>600</v>
      </c>
      <c r="L95" t="s">
        <v>206</v>
      </c>
    </row>
    <row r="96" spans="2:12" x14ac:dyDescent="0.25">
      <c r="H96">
        <v>1120</v>
      </c>
      <c r="I96">
        <v>432</v>
      </c>
      <c r="J96">
        <v>1</v>
      </c>
      <c r="K96">
        <v>600</v>
      </c>
      <c r="L96" t="s">
        <v>206</v>
      </c>
    </row>
    <row r="97" spans="8:12" x14ac:dyDescent="0.25">
      <c r="H97">
        <v>1300</v>
      </c>
      <c r="I97">
        <v>864</v>
      </c>
      <c r="J97">
        <v>4</v>
      </c>
      <c r="K97">
        <v>600</v>
      </c>
      <c r="L97" t="s">
        <v>206</v>
      </c>
    </row>
    <row r="98" spans="8:12" x14ac:dyDescent="0.25">
      <c r="H98">
        <v>1440</v>
      </c>
      <c r="I98">
        <v>900</v>
      </c>
      <c r="J98">
        <v>1</v>
      </c>
      <c r="K98">
        <v>2000</v>
      </c>
      <c r="L98" t="s">
        <v>206</v>
      </c>
    </row>
  </sheetData>
  <mergeCells count="36">
    <mergeCell ref="A20:C20"/>
    <mergeCell ref="A31:C31"/>
    <mergeCell ref="J42:L42"/>
    <mergeCell ref="N18:P19"/>
    <mergeCell ref="E20:H20"/>
    <mergeCell ref="N20:P20"/>
    <mergeCell ref="E33:H33"/>
    <mergeCell ref="N31:O31"/>
    <mergeCell ref="K27:K28"/>
    <mergeCell ref="J32:M32"/>
    <mergeCell ref="J29:M29"/>
    <mergeCell ref="A4:B4"/>
    <mergeCell ref="E4:F4"/>
    <mergeCell ref="A15:B15"/>
    <mergeCell ref="E15:F15"/>
    <mergeCell ref="A18:C19"/>
    <mergeCell ref="E18:H18"/>
    <mergeCell ref="H6:J6"/>
    <mergeCell ref="H7:I7"/>
    <mergeCell ref="H8:I8"/>
    <mergeCell ref="H2:J2"/>
    <mergeCell ref="B72:E72"/>
    <mergeCell ref="G73:I73"/>
    <mergeCell ref="G72:I72"/>
    <mergeCell ref="N43:P44"/>
    <mergeCell ref="A45:C45"/>
    <mergeCell ref="N45:P45"/>
    <mergeCell ref="A56:C56"/>
    <mergeCell ref="N56:O56"/>
    <mergeCell ref="A43:C44"/>
    <mergeCell ref="E43:H43"/>
    <mergeCell ref="K54:K55"/>
    <mergeCell ref="A1:C2"/>
    <mergeCell ref="E1:G2"/>
    <mergeCell ref="A3:C3"/>
    <mergeCell ref="E3:G3"/>
  </mergeCells>
  <phoneticPr fontId="24" type="noConversion"/>
  <dataValidations count="7">
    <dataValidation type="list" showInputMessage="1" showErrorMessage="1" errorTitle="Enter Valid down town Value" error="Enter 'Yes' or 'No'" sqref="K49 K24" xr:uid="{00000000-0002-0000-0500-000000000000}">
      <formula1>$T$23:$T$24</formula1>
    </dataValidation>
    <dataValidation type="list" showInputMessage="1" showErrorMessage="1" sqref="K48" xr:uid="{00000000-0002-0000-0500-000001000000}">
      <formula1>$T$23:$T$24</formula1>
    </dataValidation>
    <dataValidation type="list" showInputMessage="1" showErrorMessage="1" sqref="K45" xr:uid="{00000000-0002-0000-0500-000002000000}">
      <formula1>$V$23:$V$32</formula1>
    </dataValidation>
    <dataValidation type="list" showInputMessage="1" showErrorMessage="1" sqref="K44" xr:uid="{00000000-0002-0000-0500-000003000000}">
      <formula1>$U$23:$U$47</formula1>
    </dataValidation>
    <dataValidation type="list" showInputMessage="1" showErrorMessage="1" sqref="K19" xr:uid="{00000000-0002-0000-0500-000004000000}">
      <formula1>$U$23:$U$34</formula1>
    </dataValidation>
    <dataValidation type="list" allowBlank="1" showInputMessage="1" showErrorMessage="1" sqref="K20" xr:uid="{13EE8095-A394-4312-9210-D68E5BF602CC}">
      <formula1>$V$23:$V$31</formula1>
    </dataValidation>
    <dataValidation type="custom" showInputMessage="1" showErrorMessage="1" sqref="K23" xr:uid="{84353BF0-3FB4-4907-BF81-35F7C81AD6C3}">
      <formula1>K21-K22</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
  <sheetViews>
    <sheetView workbookViewId="0">
      <selection activeCell="H3" sqref="H3"/>
    </sheetView>
  </sheetViews>
  <sheetFormatPr defaultRowHeight="14.3" x14ac:dyDescent="0.25"/>
  <cols>
    <col min="2" max="2" width="18.5" bestFit="1" customWidth="1"/>
    <col min="3" max="3" width="31.125" style="1" bestFit="1" customWidth="1"/>
    <col min="4" max="4" width="34.5" bestFit="1" customWidth="1"/>
  </cols>
  <sheetData>
    <row r="1" spans="1:5" s="13" customFormat="1" ht="36.700000000000003" customHeight="1" thickBot="1" x14ac:dyDescent="0.3">
      <c r="A1" s="14" t="s">
        <v>3</v>
      </c>
      <c r="B1" s="15" t="s">
        <v>8</v>
      </c>
      <c r="C1" s="15" t="s">
        <v>10</v>
      </c>
      <c r="D1" s="16" t="s">
        <v>24</v>
      </c>
    </row>
    <row r="2" spans="1:5" ht="128.25" customHeight="1" x14ac:dyDescent="0.25">
      <c r="A2" s="478">
        <v>1</v>
      </c>
      <c r="B2" s="475" t="s">
        <v>0</v>
      </c>
      <c r="C2" s="4" t="s">
        <v>6</v>
      </c>
      <c r="D2" s="5" t="s">
        <v>30</v>
      </c>
      <c r="E2" s="13"/>
    </row>
    <row r="3" spans="1:5" ht="71.349999999999994" x14ac:dyDescent="0.25">
      <c r="A3" s="479"/>
      <c r="B3" s="476"/>
      <c r="C3" s="3" t="s">
        <v>7</v>
      </c>
      <c r="D3" s="6" t="s">
        <v>12</v>
      </c>
    </row>
    <row r="4" spans="1:5" ht="57.1" x14ac:dyDescent="0.25">
      <c r="A4" s="479"/>
      <c r="B4" s="476"/>
      <c r="C4" s="3" t="s">
        <v>11</v>
      </c>
      <c r="D4" s="6" t="s">
        <v>13</v>
      </c>
    </row>
    <row r="5" spans="1:5" ht="72" thickBot="1" x14ac:dyDescent="0.3">
      <c r="A5" s="479"/>
      <c r="B5" s="477"/>
      <c r="C5" s="11" t="s">
        <v>20</v>
      </c>
      <c r="D5" s="12" t="s">
        <v>14</v>
      </c>
    </row>
    <row r="6" spans="1:5" ht="85.6" x14ac:dyDescent="0.25">
      <c r="A6" s="343">
        <v>2</v>
      </c>
      <c r="B6" s="480" t="s">
        <v>5</v>
      </c>
      <c r="C6" s="4" t="s">
        <v>6</v>
      </c>
      <c r="D6" s="5" t="s">
        <v>15</v>
      </c>
    </row>
    <row r="7" spans="1:5" ht="71.349999999999994" x14ac:dyDescent="0.25">
      <c r="A7" s="344"/>
      <c r="B7" s="481"/>
      <c r="C7" s="3" t="s">
        <v>7</v>
      </c>
      <c r="D7" s="6" t="s">
        <v>22</v>
      </c>
    </row>
    <row r="8" spans="1:5" ht="71.349999999999994" x14ac:dyDescent="0.25">
      <c r="A8" s="344"/>
      <c r="B8" s="481"/>
      <c r="C8" s="3" t="s">
        <v>27</v>
      </c>
      <c r="D8" s="6" t="s">
        <v>22</v>
      </c>
    </row>
    <row r="9" spans="1:5" ht="72" thickBot="1" x14ac:dyDescent="0.3">
      <c r="A9" s="345"/>
      <c r="B9" s="482"/>
      <c r="C9" s="7" t="s">
        <v>20</v>
      </c>
      <c r="D9" s="8" t="s">
        <v>21</v>
      </c>
    </row>
  </sheetData>
  <mergeCells count="4">
    <mergeCell ref="B2:B5"/>
    <mergeCell ref="A2:A5"/>
    <mergeCell ref="B6:B9"/>
    <mergeCell ref="A6: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History</vt:lpstr>
      <vt:lpstr>Transaction Types</vt:lpstr>
      <vt:lpstr>Fee To be collected</vt:lpstr>
      <vt:lpstr>geometer Fee</vt:lpstr>
      <vt:lpstr>PLT</vt:lpstr>
      <vt:lpstr>Annual Tax</vt:lpstr>
      <vt:lpstr>CoO</vt:lpstr>
      <vt:lpstr>Transfer Tax</vt:lpstr>
      <vt:lpstr>Document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2022-09-24T11:36:18Z</dcterms:modified>
</cp:coreProperties>
</file>